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1.xml" ContentType="application/vnd.openxmlformats-officedocument.spreadsheetml.pivotTab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yrens.sharepoint.com/sites/324669-SE-TYR/Shared Documents/General/"/>
    </mc:Choice>
  </mc:AlternateContent>
  <xr:revisionPtr revIDLastSave="20" documentId="8_{A0FC5433-B955-4E8F-B4F1-58FA6EEE86A6}" xr6:coauthVersionLast="47" xr6:coauthVersionMax="47" xr10:uidLastSave="{6715B507-7484-4646-9D40-1F6546E7C731}"/>
  <bookViews>
    <workbookView xWindow="28680" yWindow="-120" windowWidth="29040" windowHeight="17640" xr2:uid="{B3C633F2-4812-4EB2-94BE-7D3711B62B57}"/>
  </bookViews>
  <sheets>
    <sheet name="Modell" sheetId="5" r:id="rId1"/>
    <sheet name="Avgift per dag" sheetId="6" r:id="rId2"/>
    <sheet name="Blad1" sheetId="1" r:id="rId3"/>
    <sheet name="Blad2" sheetId="2" r:id="rId4"/>
    <sheet name="Blad4" sheetId="4" r:id="rId5"/>
  </sheets>
  <calcPr calcId="191028"/>
  <pivotCaches>
    <pivotCache cacheId="2"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G21" i="6"/>
  <c r="G22" i="6"/>
  <c r="G20" i="6"/>
  <c r="I46" i="6"/>
  <c r="I36" i="6"/>
  <c r="I37" i="6"/>
  <c r="I38" i="6"/>
  <c r="I39" i="6"/>
  <c r="I40" i="6"/>
  <c r="I41" i="6"/>
  <c r="I42" i="6"/>
  <c r="I43" i="6"/>
  <c r="I44" i="6"/>
  <c r="I45" i="6"/>
  <c r="I11" i="6"/>
  <c r="I12" i="6"/>
  <c r="I13" i="6"/>
  <c r="I14" i="6"/>
  <c r="I15" i="6"/>
  <c r="I16" i="6"/>
  <c r="I17" i="6"/>
  <c r="I18" i="6"/>
  <c r="I19" i="6"/>
  <c r="I20" i="6"/>
  <c r="I21" i="6"/>
  <c r="I22" i="6"/>
  <c r="I23" i="6"/>
  <c r="I24" i="6"/>
  <c r="I25" i="6"/>
  <c r="I26" i="6"/>
  <c r="I27" i="6"/>
  <c r="I28" i="6"/>
  <c r="I29" i="6"/>
  <c r="I30" i="6"/>
  <c r="I31" i="6"/>
  <c r="I32" i="6"/>
  <c r="I33" i="6"/>
  <c r="I34" i="6"/>
  <c r="I35" i="6"/>
  <c r="I47" i="6"/>
  <c r="I48" i="6"/>
  <c r="I49" i="6"/>
  <c r="I50" i="6"/>
  <c r="I51" i="6"/>
  <c r="I52" i="6"/>
  <c r="I53" i="6"/>
  <c r="F47" i="6"/>
  <c r="G47" i="6"/>
  <c r="H47" i="6"/>
  <c r="F48" i="6"/>
  <c r="G48" i="6"/>
  <c r="H48" i="6"/>
  <c r="F49" i="6"/>
  <c r="G49" i="6"/>
  <c r="H49" i="6"/>
  <c r="F50" i="6"/>
  <c r="G50" i="6"/>
  <c r="H50" i="6"/>
  <c r="F51" i="6"/>
  <c r="G51" i="6"/>
  <c r="H51" i="6"/>
  <c r="F52" i="6"/>
  <c r="G52" i="6"/>
  <c r="H52" i="6"/>
  <c r="F53" i="6"/>
  <c r="G53" i="6"/>
  <c r="H53" i="6"/>
  <c r="E47" i="6"/>
  <c r="E48" i="6"/>
  <c r="E49" i="6" s="1"/>
  <c r="E50" i="6" s="1"/>
  <c r="E51" i="6" s="1"/>
  <c r="E52" i="6" s="1"/>
  <c r="E53" i="6" s="1"/>
  <c r="H35" i="6"/>
  <c r="F36" i="6"/>
  <c r="G36" i="6"/>
  <c r="H36" i="6"/>
  <c r="F37" i="6"/>
  <c r="G37" i="6"/>
  <c r="H37" i="6"/>
  <c r="F38" i="6"/>
  <c r="G38" i="6"/>
  <c r="H38" i="6"/>
  <c r="F39" i="6"/>
  <c r="G39" i="6"/>
  <c r="H39" i="6"/>
  <c r="F40" i="6"/>
  <c r="G40" i="6"/>
  <c r="H40" i="6"/>
  <c r="F41" i="6"/>
  <c r="G41" i="6"/>
  <c r="H41" i="6"/>
  <c r="F42" i="6"/>
  <c r="G42" i="6"/>
  <c r="H42" i="6"/>
  <c r="F43" i="6"/>
  <c r="G43" i="6"/>
  <c r="H43" i="6"/>
  <c r="F44" i="6"/>
  <c r="G44" i="6"/>
  <c r="H44" i="6"/>
  <c r="F45" i="6"/>
  <c r="G45" i="6"/>
  <c r="H45" i="6"/>
  <c r="F46" i="6"/>
  <c r="G46" i="6"/>
  <c r="H46" i="6"/>
  <c r="E36" i="6"/>
  <c r="E37" i="6"/>
  <c r="E38" i="6" s="1"/>
  <c r="E39" i="6" s="1"/>
  <c r="E40" i="6" s="1"/>
  <c r="E41" i="6" s="1"/>
  <c r="E42" i="6" s="1"/>
  <c r="E43" i="6" s="1"/>
  <c r="E44" i="6" s="1"/>
  <c r="E45" i="6" s="1"/>
  <c r="E46" i="6" s="1"/>
  <c r="H17" i="6"/>
  <c r="H18" i="6"/>
  <c r="H19" i="6"/>
  <c r="H20" i="6"/>
  <c r="H21" i="6"/>
  <c r="H22" i="6"/>
  <c r="H23" i="6"/>
  <c r="H24" i="6"/>
  <c r="H25" i="6"/>
  <c r="H26" i="6"/>
  <c r="H27" i="6"/>
  <c r="H28" i="6"/>
  <c r="H29" i="6"/>
  <c r="H30" i="6"/>
  <c r="H31" i="6"/>
  <c r="H32" i="6"/>
  <c r="H33" i="6"/>
  <c r="H34" i="6"/>
  <c r="H11" i="6"/>
  <c r="H12" i="6"/>
  <c r="H13" i="6"/>
  <c r="H14" i="6"/>
  <c r="H15" i="6"/>
  <c r="H16" i="6"/>
  <c r="G35" i="6"/>
  <c r="G25" i="6"/>
  <c r="G26" i="6"/>
  <c r="G27" i="6"/>
  <c r="G28" i="6"/>
  <c r="G29" i="6"/>
  <c r="G30" i="6"/>
  <c r="G31" i="6"/>
  <c r="G32" i="6"/>
  <c r="G33" i="6"/>
  <c r="G34" i="6"/>
  <c r="G16" i="6"/>
  <c r="G17" i="6"/>
  <c r="G18" i="6"/>
  <c r="G19" i="6"/>
  <c r="G15" i="6"/>
  <c r="F30" i="6"/>
  <c r="F31" i="6"/>
  <c r="F32" i="6"/>
  <c r="F33" i="6"/>
  <c r="F34" i="6"/>
  <c r="F35" i="6"/>
  <c r="E30" i="6"/>
  <c r="E31" i="6" s="1"/>
  <c r="E32" i="6" s="1"/>
  <c r="E33" i="6" s="1"/>
  <c r="E34" i="6" s="1"/>
  <c r="E35" i="6" s="1"/>
  <c r="F25" i="6"/>
  <c r="F26" i="6"/>
  <c r="F27" i="6"/>
  <c r="F28" i="6"/>
  <c r="F29" i="6"/>
  <c r="E13" i="6"/>
  <c r="E14" i="6"/>
  <c r="E15" i="6"/>
  <c r="E16" i="6" s="1"/>
  <c r="E12" i="6"/>
  <c r="F12" i="6" s="1"/>
  <c r="G11" i="6"/>
  <c r="G13" i="6"/>
  <c r="G14" i="6"/>
  <c r="F14" i="6"/>
  <c r="F13" i="6"/>
  <c r="B4" i="5"/>
  <c r="U11" i="5" s="1"/>
  <c r="F32" i="5"/>
  <c r="E7" i="5"/>
  <c r="E6" i="5"/>
  <c r="E5" i="5"/>
  <c r="N32" i="5"/>
  <c r="N4" i="5"/>
  <c r="G34" i="5"/>
  <c r="J21" i="5"/>
  <c r="F12" i="5"/>
  <c r="F26" i="5"/>
  <c r="F18" i="5"/>
  <c r="F25" i="5"/>
  <c r="E30" i="5"/>
  <c r="B53" i="5"/>
  <c r="B54" i="5"/>
  <c r="B55" i="5"/>
  <c r="B56" i="5"/>
  <c r="B52" i="5"/>
  <c r="B46" i="5"/>
  <c r="B47" i="5"/>
  <c r="B48" i="5"/>
  <c r="B49" i="5"/>
  <c r="B45" i="5"/>
  <c r="B39" i="5"/>
  <c r="B40" i="5"/>
  <c r="B41" i="5"/>
  <c r="B42" i="5"/>
  <c r="B38" i="5"/>
  <c r="B32" i="5"/>
  <c r="B33" i="5"/>
  <c r="B34" i="5"/>
  <c r="B35" i="5"/>
  <c r="B31" i="5"/>
  <c r="B26" i="5"/>
  <c r="E16" i="5" s="1"/>
  <c r="B27" i="5"/>
  <c r="E23" i="5" s="1"/>
  <c r="B28" i="5"/>
  <c r="B25" i="5"/>
  <c r="E9" i="5" s="1"/>
  <c r="B8" i="5"/>
  <c r="AF33" i="5" s="1"/>
  <c r="B9" i="5"/>
  <c r="AF27" i="5" s="1"/>
  <c r="B10" i="5"/>
  <c r="AF28" i="5" s="1"/>
  <c r="B7" i="5"/>
  <c r="X25" i="5" s="1"/>
  <c r="AF32" i="5"/>
  <c r="AF19" i="5"/>
  <c r="AF20" i="5"/>
  <c r="AF21" i="5"/>
  <c r="AF14" i="5"/>
  <c r="X34" i="5"/>
  <c r="X35" i="5"/>
  <c r="X21" i="5"/>
  <c r="X11" i="5"/>
  <c r="M33" i="5"/>
  <c r="M34" i="5"/>
  <c r="M35" i="5"/>
  <c r="M25" i="5"/>
  <c r="M26" i="5"/>
  <c r="M28" i="5"/>
  <c r="M20" i="5"/>
  <c r="M21" i="5"/>
  <c r="M12" i="5"/>
  <c r="M14" i="5"/>
  <c r="M7" i="5"/>
  <c r="E35" i="5"/>
  <c r="B22" i="5" s="1"/>
  <c r="E25" i="5"/>
  <c r="E26" i="5"/>
  <c r="E19" i="5"/>
  <c r="B20" i="5" s="1"/>
  <c r="F19" i="5" s="1"/>
  <c r="N19" i="5" s="1"/>
  <c r="E21" i="5"/>
  <c r="E11" i="5"/>
  <c r="B19" i="5" s="1"/>
  <c r="E12" i="5"/>
  <c r="E13" i="5"/>
  <c r="F5" i="5"/>
  <c r="N5" i="5" s="1"/>
  <c r="F7" i="5"/>
  <c r="N7" i="5" s="1"/>
  <c r="AQ420" i="4"/>
  <c r="AQ421" i="4" s="1"/>
  <c r="AQ422" i="4" s="1"/>
  <c r="AQ423" i="4" s="1"/>
  <c r="AQ424" i="4" s="1"/>
  <c r="AQ425" i="4" s="1"/>
  <c r="AQ426" i="4" s="1"/>
  <c r="AQ427" i="4" s="1"/>
  <c r="AQ428" i="4" s="1"/>
  <c r="AQ429" i="4" s="1"/>
  <c r="AQ430" i="4" s="1"/>
  <c r="AQ431" i="4" s="1"/>
  <c r="AQ432" i="4" s="1"/>
  <c r="AQ433" i="4" s="1"/>
  <c r="AQ434" i="4" s="1"/>
  <c r="AQ435" i="4" s="1"/>
  <c r="AQ436" i="4" s="1"/>
  <c r="AQ437" i="4" s="1"/>
  <c r="AQ438" i="4" s="1"/>
  <c r="AQ439" i="4" s="1"/>
  <c r="AQ440" i="4" s="1"/>
  <c r="AQ441" i="4" s="1"/>
  <c r="AQ442" i="4" s="1"/>
  <c r="AQ443" i="4" s="1"/>
  <c r="AQ444" i="4" s="1"/>
  <c r="AQ445" i="4" s="1"/>
  <c r="AQ446" i="4" s="1"/>
  <c r="AQ447" i="4" s="1"/>
  <c r="AQ448" i="4" s="1"/>
  <c r="AQ449" i="4" s="1"/>
  <c r="AQ450" i="4" s="1"/>
  <c r="AQ451" i="4" s="1"/>
  <c r="AQ452" i="4" s="1"/>
  <c r="AQ453" i="4" s="1"/>
  <c r="AQ454" i="4" s="1"/>
  <c r="AQ455" i="4" s="1"/>
  <c r="AQ456" i="4" s="1"/>
  <c r="AQ457" i="4" s="1"/>
  <c r="AQ458" i="4" s="1"/>
  <c r="AQ459" i="4" s="1"/>
  <c r="AQ460" i="4" s="1"/>
  <c r="AQ461" i="4" s="1"/>
  <c r="AQ462" i="4" s="1"/>
  <c r="AQ463" i="4" s="1"/>
  <c r="AQ464" i="4" s="1"/>
  <c r="AQ465" i="4" s="1"/>
  <c r="AQ466" i="4" s="1"/>
  <c r="AQ467" i="4" s="1"/>
  <c r="AQ468" i="4" s="1"/>
  <c r="AQ469" i="4" s="1"/>
  <c r="AQ470" i="4" s="1"/>
  <c r="AQ471" i="4" s="1"/>
  <c r="AQ472" i="4" s="1"/>
  <c r="AQ473" i="4" s="1"/>
  <c r="AQ474" i="4" s="1"/>
  <c r="AQ475" i="4" s="1"/>
  <c r="AQ476" i="4" s="1"/>
  <c r="AQ477" i="4" s="1"/>
  <c r="AQ478" i="4" s="1"/>
  <c r="AQ479" i="4" s="1"/>
  <c r="AQ480" i="4" s="1"/>
  <c r="AQ481" i="4" s="1"/>
  <c r="AQ482" i="4" s="1"/>
  <c r="AQ483" i="4" s="1"/>
  <c r="AQ484" i="4" s="1"/>
  <c r="AQ485" i="4" s="1"/>
  <c r="AQ486" i="4" s="1"/>
  <c r="AQ487" i="4" s="1"/>
  <c r="AQ488" i="4" s="1"/>
  <c r="AQ489" i="4" s="1"/>
  <c r="AQ490" i="4" s="1"/>
  <c r="AQ491" i="4" s="1"/>
  <c r="AQ492" i="4" s="1"/>
  <c r="AQ493" i="4" s="1"/>
  <c r="AQ494" i="4" s="1"/>
  <c r="AQ495" i="4" s="1"/>
  <c r="AQ496" i="4" s="1"/>
  <c r="AQ497" i="4" s="1"/>
  <c r="AQ498" i="4" s="1"/>
  <c r="AQ499" i="4" s="1"/>
  <c r="AQ500" i="4" s="1"/>
  <c r="AQ501" i="4" s="1"/>
  <c r="AQ502" i="4" s="1"/>
  <c r="AQ503" i="4" s="1"/>
  <c r="AQ504" i="4" s="1"/>
  <c r="AQ505" i="4" s="1"/>
  <c r="AQ506" i="4" s="1"/>
  <c r="AQ507" i="4" s="1"/>
  <c r="AQ508" i="4" s="1"/>
  <c r="AQ509" i="4" s="1"/>
  <c r="AQ510" i="4" s="1"/>
  <c r="AQ511" i="4" s="1"/>
  <c r="AQ512" i="4" s="1"/>
  <c r="AQ513" i="4" s="1"/>
  <c r="AQ514" i="4" s="1"/>
  <c r="AQ515" i="4" s="1"/>
  <c r="AQ516" i="4" s="1"/>
  <c r="AQ517" i="4" s="1"/>
  <c r="AQ518" i="4" s="1"/>
  <c r="AQ519" i="4" s="1"/>
  <c r="AQ520" i="4" s="1"/>
  <c r="AQ521" i="4" s="1"/>
  <c r="AQ522" i="4" s="1"/>
  <c r="AQ523" i="4" s="1"/>
  <c r="AQ524" i="4" s="1"/>
  <c r="AQ525" i="4" s="1"/>
  <c r="AQ526" i="4" s="1"/>
  <c r="AQ527" i="4" s="1"/>
  <c r="AQ528" i="4" s="1"/>
  <c r="AQ529" i="4" s="1"/>
  <c r="AQ530" i="4" s="1"/>
  <c r="AQ531" i="4" s="1"/>
  <c r="AQ532" i="4" s="1"/>
  <c r="AQ533" i="4" s="1"/>
  <c r="AQ534" i="4" s="1"/>
  <c r="AQ535" i="4" s="1"/>
  <c r="AQ536" i="4" s="1"/>
  <c r="AQ537" i="4" s="1"/>
  <c r="AQ538" i="4" s="1"/>
  <c r="AQ539" i="4" s="1"/>
  <c r="AQ540" i="4" s="1"/>
  <c r="AQ541" i="4" s="1"/>
  <c r="AQ542" i="4" s="1"/>
  <c r="AQ543" i="4" s="1"/>
  <c r="AQ544" i="4" s="1"/>
  <c r="AQ545" i="4" s="1"/>
  <c r="AQ546" i="4" s="1"/>
  <c r="AQ547" i="4" s="1"/>
  <c r="AQ548" i="4" s="1"/>
  <c r="AQ549" i="4" s="1"/>
  <c r="AQ550" i="4" s="1"/>
  <c r="AQ551" i="4" s="1"/>
  <c r="AQ552" i="4" s="1"/>
  <c r="AQ553" i="4" s="1"/>
  <c r="AQ554" i="4" s="1"/>
  <c r="AQ555" i="4" s="1"/>
  <c r="AQ556" i="4" s="1"/>
  <c r="AQ557" i="4" s="1"/>
  <c r="AQ558" i="4" s="1"/>
  <c r="AQ559" i="4" s="1"/>
  <c r="AQ560" i="4" s="1"/>
  <c r="AQ561" i="4" s="1"/>
  <c r="AQ562" i="4" s="1"/>
  <c r="AQ563" i="4" s="1"/>
  <c r="AQ564" i="4" s="1"/>
  <c r="AQ565" i="4" s="1"/>
  <c r="AQ566" i="4" s="1"/>
  <c r="AQ567" i="4" s="1"/>
  <c r="AQ568" i="4" s="1"/>
  <c r="AQ569" i="4" s="1"/>
  <c r="AQ570" i="4" s="1"/>
  <c r="AQ571" i="4" s="1"/>
  <c r="AQ572" i="4" s="1"/>
  <c r="AQ573" i="4" s="1"/>
  <c r="AQ574" i="4" s="1"/>
  <c r="AQ575" i="4" s="1"/>
  <c r="AQ576" i="4" s="1"/>
  <c r="AQ577" i="4" s="1"/>
  <c r="AQ578" i="4" s="1"/>
  <c r="AQ579" i="4" s="1"/>
  <c r="AQ580" i="4" s="1"/>
  <c r="AQ581" i="4" s="1"/>
  <c r="AQ582" i="4" s="1"/>
  <c r="AQ583" i="4" s="1"/>
  <c r="AQ584" i="4" s="1"/>
  <c r="AQ585" i="4" s="1"/>
  <c r="AQ586" i="4" s="1"/>
  <c r="AQ587" i="4" s="1"/>
  <c r="AQ588" i="4" s="1"/>
  <c r="AQ589" i="4" s="1"/>
  <c r="AQ590" i="4" s="1"/>
  <c r="AQ591" i="4" s="1"/>
  <c r="AQ592" i="4" s="1"/>
  <c r="AQ593" i="4" s="1"/>
  <c r="AQ594" i="4" s="1"/>
  <c r="AQ595" i="4" s="1"/>
  <c r="AQ596" i="4" s="1"/>
  <c r="AQ597" i="4" s="1"/>
  <c r="AQ598" i="4" s="1"/>
  <c r="AQ599" i="4" s="1"/>
  <c r="AQ600" i="4" s="1"/>
  <c r="AQ601" i="4" s="1"/>
  <c r="AQ602" i="4" s="1"/>
  <c r="AQ603" i="4" s="1"/>
  <c r="AQ604" i="4" s="1"/>
  <c r="AQ605" i="4" s="1"/>
  <c r="AQ606" i="4" s="1"/>
  <c r="AQ607" i="4" s="1"/>
  <c r="AQ608" i="4" s="1"/>
  <c r="AQ609" i="4" s="1"/>
  <c r="AQ610" i="4" s="1"/>
  <c r="AQ611" i="4" s="1"/>
  <c r="AQ612" i="4" s="1"/>
  <c r="AQ613" i="4" s="1"/>
  <c r="AQ614" i="4" s="1"/>
  <c r="AQ615" i="4" s="1"/>
  <c r="AQ616" i="4" s="1"/>
  <c r="AQ617" i="4" s="1"/>
  <c r="AQ618" i="4" s="1"/>
  <c r="AQ619" i="4" s="1"/>
  <c r="AQ620" i="4" s="1"/>
  <c r="AQ621" i="4" s="1"/>
  <c r="AQ622" i="4" s="1"/>
  <c r="AQ623" i="4" s="1"/>
  <c r="AQ624" i="4" s="1"/>
  <c r="AQ625" i="4" s="1"/>
  <c r="AQ626" i="4" s="1"/>
  <c r="AQ627" i="4" s="1"/>
  <c r="AQ628" i="4" s="1"/>
  <c r="AQ629" i="4" s="1"/>
  <c r="AQ630" i="4" s="1"/>
  <c r="AQ631" i="4" s="1"/>
  <c r="AQ632" i="4" s="1"/>
  <c r="AQ633" i="4" s="1"/>
  <c r="AQ634" i="4" s="1"/>
  <c r="AQ635" i="4" s="1"/>
  <c r="AQ636" i="4" s="1"/>
  <c r="AQ637" i="4" s="1"/>
  <c r="AQ638" i="4" s="1"/>
  <c r="AQ639" i="4" s="1"/>
  <c r="AQ640" i="4" s="1"/>
  <c r="AQ641" i="4" s="1"/>
  <c r="AQ642" i="4" s="1"/>
  <c r="AQ643" i="4" s="1"/>
  <c r="AQ644" i="4" s="1"/>
  <c r="AQ645" i="4" s="1"/>
  <c r="AQ646" i="4" s="1"/>
  <c r="AQ647" i="4" s="1"/>
  <c r="AQ648" i="4" s="1"/>
  <c r="AQ649" i="4" s="1"/>
  <c r="AQ650" i="4" s="1"/>
  <c r="AQ651" i="4" s="1"/>
  <c r="AQ652" i="4" s="1"/>
  <c r="AQ653" i="4" s="1"/>
  <c r="AQ654" i="4" s="1"/>
  <c r="AQ655" i="4" s="1"/>
  <c r="AQ656" i="4" s="1"/>
  <c r="AQ657" i="4" s="1"/>
  <c r="AQ658" i="4" s="1"/>
  <c r="AQ659" i="4" s="1"/>
  <c r="AQ660" i="4" s="1"/>
  <c r="AQ661" i="4" s="1"/>
  <c r="AQ662" i="4" s="1"/>
  <c r="AQ663" i="4" s="1"/>
  <c r="AQ664" i="4" s="1"/>
  <c r="AQ665" i="4" s="1"/>
  <c r="AQ666" i="4" s="1"/>
  <c r="AQ667" i="4" s="1"/>
  <c r="AQ668" i="4" s="1"/>
  <c r="AQ669" i="4" s="1"/>
  <c r="AQ670" i="4" s="1"/>
  <c r="AQ671" i="4" s="1"/>
  <c r="AQ672" i="4" s="1"/>
  <c r="AQ673" i="4" s="1"/>
  <c r="AQ674" i="4" s="1"/>
  <c r="AQ675" i="4" s="1"/>
  <c r="AQ676" i="4" s="1"/>
  <c r="AQ677" i="4" s="1"/>
  <c r="AQ678" i="4" s="1"/>
  <c r="AQ679" i="4" s="1"/>
  <c r="AQ680" i="4" s="1"/>
  <c r="AQ681" i="4" s="1"/>
  <c r="AQ682" i="4" s="1"/>
  <c r="AQ683" i="4" s="1"/>
  <c r="AQ684" i="4" s="1"/>
  <c r="AQ685" i="4" s="1"/>
  <c r="AQ686" i="4" s="1"/>
  <c r="AQ687" i="4" s="1"/>
  <c r="AQ688" i="4" s="1"/>
  <c r="AQ689" i="4" s="1"/>
  <c r="AQ690" i="4" s="1"/>
  <c r="AQ691" i="4" s="1"/>
  <c r="AQ692" i="4" s="1"/>
  <c r="AQ693" i="4" s="1"/>
  <c r="AQ694" i="4" s="1"/>
  <c r="AQ695" i="4" s="1"/>
  <c r="AQ696" i="4" s="1"/>
  <c r="AQ697" i="4" s="1"/>
  <c r="AQ698" i="4" s="1"/>
  <c r="AQ699" i="4" s="1"/>
  <c r="AQ700" i="4" s="1"/>
  <c r="AQ701" i="4" s="1"/>
  <c r="AQ702" i="4" s="1"/>
  <c r="AQ703" i="4" s="1"/>
  <c r="AQ704" i="4" s="1"/>
  <c r="AQ705" i="4" s="1"/>
  <c r="AQ706" i="4" s="1"/>
  <c r="AQ707" i="4" s="1"/>
  <c r="AQ708" i="4" s="1"/>
  <c r="AQ709" i="4" s="1"/>
  <c r="AQ710" i="4" s="1"/>
  <c r="AQ711" i="4" s="1"/>
  <c r="AQ712" i="4" s="1"/>
  <c r="AQ713" i="4" s="1"/>
  <c r="AQ714" i="4" s="1"/>
  <c r="AQ715" i="4" s="1"/>
  <c r="AQ716" i="4" s="1"/>
  <c r="AQ717" i="4" s="1"/>
  <c r="AQ718" i="4" s="1"/>
  <c r="AQ719" i="4" s="1"/>
  <c r="AQ720" i="4" s="1"/>
  <c r="AQ721" i="4" s="1"/>
  <c r="AQ722" i="4" s="1"/>
  <c r="AQ723" i="4" s="1"/>
  <c r="AQ724" i="4" s="1"/>
  <c r="AQ725" i="4" s="1"/>
  <c r="AQ726" i="4" s="1"/>
  <c r="AQ727" i="4" s="1"/>
  <c r="AQ728" i="4" s="1"/>
  <c r="AQ729" i="4" s="1"/>
  <c r="AQ730" i="4" s="1"/>
  <c r="AQ731" i="4" s="1"/>
  <c r="AQ732" i="4" s="1"/>
  <c r="AQ733" i="4" s="1"/>
  <c r="AQ734" i="4" s="1"/>
  <c r="AQ735" i="4" s="1"/>
  <c r="AQ736" i="4" s="1"/>
  <c r="AQ737" i="4" s="1"/>
  <c r="AQ738" i="4" s="1"/>
  <c r="AQ739" i="4" s="1"/>
  <c r="AQ740" i="4" s="1"/>
  <c r="AQ741" i="4" s="1"/>
  <c r="AQ742" i="4" s="1"/>
  <c r="AQ743" i="4" s="1"/>
  <c r="AQ744" i="4" s="1"/>
  <c r="AQ745" i="4" s="1"/>
  <c r="AQ746" i="4" s="1"/>
  <c r="AQ747" i="4" s="1"/>
  <c r="AQ748" i="4" s="1"/>
  <c r="AQ749" i="4" s="1"/>
  <c r="AQ750" i="4" s="1"/>
  <c r="AQ751" i="4" s="1"/>
  <c r="AQ752" i="4" s="1"/>
  <c r="AQ753" i="4" s="1"/>
  <c r="AQ754" i="4" s="1"/>
  <c r="AQ755" i="4" s="1"/>
  <c r="AQ756" i="4" s="1"/>
  <c r="AQ757" i="4" s="1"/>
  <c r="AQ758" i="4" s="1"/>
  <c r="AQ759" i="4" s="1"/>
  <c r="AQ760" i="4" s="1"/>
  <c r="AQ761" i="4" s="1"/>
  <c r="AQ762" i="4" s="1"/>
  <c r="AQ763" i="4" s="1"/>
  <c r="AQ764" i="4" s="1"/>
  <c r="AQ765" i="4" s="1"/>
  <c r="AQ766" i="4" s="1"/>
  <c r="AQ767" i="4" s="1"/>
  <c r="AQ768" i="4" s="1"/>
  <c r="AQ769" i="4" s="1"/>
  <c r="AQ770" i="4" s="1"/>
  <c r="AQ771" i="4" s="1"/>
  <c r="AQ772" i="4" s="1"/>
  <c r="AQ773" i="4" s="1"/>
  <c r="AQ774" i="4" s="1"/>
  <c r="AQ775" i="4" s="1"/>
  <c r="AQ776" i="4" s="1"/>
  <c r="AQ777" i="4" s="1"/>
  <c r="AQ778" i="4" s="1"/>
  <c r="AQ779" i="4" s="1"/>
  <c r="AQ780" i="4" s="1"/>
  <c r="AQ781" i="4" s="1"/>
  <c r="AQ782" i="4" s="1"/>
  <c r="AQ783" i="4" s="1"/>
  <c r="AQ784" i="4" s="1"/>
  <c r="AQ785" i="4" s="1"/>
  <c r="AQ786" i="4" s="1"/>
  <c r="AQ787" i="4" s="1"/>
  <c r="AQ788" i="4" s="1"/>
  <c r="AQ789" i="4" s="1"/>
  <c r="AQ790" i="4" s="1"/>
  <c r="AQ791" i="4" s="1"/>
  <c r="AQ792" i="4" s="1"/>
  <c r="AQ793" i="4" s="1"/>
  <c r="AQ794" i="4" s="1"/>
  <c r="AQ795" i="4" s="1"/>
  <c r="AQ796" i="4" s="1"/>
  <c r="AQ797" i="4" s="1"/>
  <c r="AQ798" i="4" s="1"/>
  <c r="AQ799" i="4" s="1"/>
  <c r="AQ800" i="4" s="1"/>
  <c r="AQ801" i="4" s="1"/>
  <c r="AQ802" i="4" s="1"/>
  <c r="AQ803" i="4" s="1"/>
  <c r="AQ804" i="4" s="1"/>
  <c r="AQ805" i="4" s="1"/>
  <c r="AQ806" i="4" s="1"/>
  <c r="AQ807" i="4" s="1"/>
  <c r="AQ808" i="4" s="1"/>
  <c r="AQ809" i="4" s="1"/>
  <c r="AQ810" i="4" s="1"/>
  <c r="AQ811" i="4" s="1"/>
  <c r="AQ812" i="4" s="1"/>
  <c r="AQ813" i="4" s="1"/>
  <c r="AQ814" i="4" s="1"/>
  <c r="AQ815" i="4" s="1"/>
  <c r="AQ816" i="4" s="1"/>
  <c r="AQ817" i="4" s="1"/>
  <c r="AQ818" i="4" s="1"/>
  <c r="AQ819" i="4" s="1"/>
  <c r="AQ820" i="4" s="1"/>
  <c r="AQ821" i="4" s="1"/>
  <c r="AQ822" i="4" s="1"/>
  <c r="AQ823" i="4" s="1"/>
  <c r="AQ824" i="4" s="1"/>
  <c r="AQ825" i="4" s="1"/>
  <c r="AQ826" i="4" s="1"/>
  <c r="AQ827" i="4" s="1"/>
  <c r="AQ419" i="4"/>
  <c r="AR418" i="4"/>
  <c r="AR419" i="4"/>
  <c r="AR420" i="4"/>
  <c r="AR421" i="4"/>
  <c r="AR422" i="4"/>
  <c r="AR423" i="4"/>
  <c r="AR424" i="4"/>
  <c r="AR425" i="4"/>
  <c r="AR426" i="4"/>
  <c r="AR427" i="4"/>
  <c r="AR428" i="4"/>
  <c r="AR429" i="4"/>
  <c r="AR430" i="4"/>
  <c r="AR431" i="4"/>
  <c r="AR432" i="4"/>
  <c r="AR433" i="4"/>
  <c r="AR434" i="4"/>
  <c r="AR435" i="4"/>
  <c r="AR436" i="4"/>
  <c r="AR437" i="4"/>
  <c r="AR438" i="4"/>
  <c r="AR439" i="4"/>
  <c r="AR440" i="4"/>
  <c r="AR441" i="4"/>
  <c r="AR442" i="4"/>
  <c r="AR443" i="4"/>
  <c r="AR444" i="4"/>
  <c r="AR445" i="4"/>
  <c r="AR446" i="4"/>
  <c r="AR447" i="4"/>
  <c r="AR448" i="4"/>
  <c r="AR449" i="4"/>
  <c r="AR450" i="4"/>
  <c r="AR451" i="4"/>
  <c r="AR452" i="4"/>
  <c r="AR453" i="4"/>
  <c r="AR454" i="4"/>
  <c r="AR455" i="4"/>
  <c r="AR456" i="4"/>
  <c r="AR457" i="4"/>
  <c r="AR458" i="4"/>
  <c r="AR459" i="4"/>
  <c r="AR460" i="4"/>
  <c r="AR461" i="4"/>
  <c r="AR462" i="4"/>
  <c r="AR463" i="4"/>
  <c r="AR464" i="4"/>
  <c r="AR465" i="4"/>
  <c r="AR466" i="4"/>
  <c r="AR467" i="4"/>
  <c r="AR468" i="4"/>
  <c r="AR469" i="4"/>
  <c r="AR470" i="4"/>
  <c r="AR471" i="4"/>
  <c r="AR472" i="4"/>
  <c r="AR473" i="4"/>
  <c r="AR474" i="4"/>
  <c r="AR475" i="4"/>
  <c r="AR476" i="4"/>
  <c r="AR477" i="4"/>
  <c r="AR478" i="4"/>
  <c r="AR479" i="4"/>
  <c r="AR480" i="4"/>
  <c r="AR481" i="4"/>
  <c r="AR482" i="4"/>
  <c r="AR483" i="4"/>
  <c r="AR484" i="4"/>
  <c r="AR485" i="4"/>
  <c r="AR486" i="4"/>
  <c r="AR487" i="4"/>
  <c r="AR488" i="4"/>
  <c r="AR489" i="4"/>
  <c r="AR490" i="4"/>
  <c r="AR491" i="4"/>
  <c r="AR492" i="4"/>
  <c r="AR493" i="4"/>
  <c r="AR494" i="4"/>
  <c r="AR495" i="4"/>
  <c r="AR496" i="4"/>
  <c r="AR497" i="4"/>
  <c r="AR498" i="4"/>
  <c r="AR499" i="4"/>
  <c r="AR500" i="4"/>
  <c r="AR501" i="4"/>
  <c r="AR502" i="4"/>
  <c r="AR503" i="4"/>
  <c r="AR504" i="4"/>
  <c r="AR505" i="4"/>
  <c r="AR506" i="4"/>
  <c r="AR507" i="4"/>
  <c r="AR508" i="4"/>
  <c r="AR509" i="4"/>
  <c r="AR510" i="4"/>
  <c r="AR511" i="4"/>
  <c r="AR512" i="4"/>
  <c r="AR513" i="4"/>
  <c r="AR514" i="4"/>
  <c r="AR515" i="4"/>
  <c r="AR516" i="4"/>
  <c r="AR517" i="4"/>
  <c r="AR518" i="4"/>
  <c r="AR519" i="4"/>
  <c r="AR520" i="4"/>
  <c r="AR521" i="4"/>
  <c r="AR522" i="4"/>
  <c r="AR523" i="4"/>
  <c r="AR524" i="4"/>
  <c r="AR525" i="4"/>
  <c r="AR526" i="4"/>
  <c r="AR527" i="4"/>
  <c r="AR528" i="4"/>
  <c r="AR529" i="4"/>
  <c r="AR530" i="4"/>
  <c r="AR531" i="4"/>
  <c r="AR532" i="4"/>
  <c r="AR533" i="4"/>
  <c r="AR534" i="4"/>
  <c r="AR535" i="4"/>
  <c r="AR536" i="4"/>
  <c r="AR537" i="4"/>
  <c r="AR538" i="4"/>
  <c r="AR539" i="4"/>
  <c r="AR540" i="4"/>
  <c r="AR541" i="4"/>
  <c r="AR542" i="4"/>
  <c r="AR543" i="4"/>
  <c r="AR544" i="4"/>
  <c r="AR545" i="4"/>
  <c r="AR546" i="4"/>
  <c r="AR547" i="4"/>
  <c r="AR548" i="4"/>
  <c r="AR549" i="4"/>
  <c r="AR550" i="4"/>
  <c r="AR551" i="4"/>
  <c r="AR552" i="4"/>
  <c r="AR553" i="4"/>
  <c r="AR554" i="4"/>
  <c r="AR555" i="4"/>
  <c r="AR556" i="4"/>
  <c r="AR557" i="4"/>
  <c r="AR558" i="4"/>
  <c r="AR559" i="4"/>
  <c r="AR560" i="4"/>
  <c r="AR561" i="4"/>
  <c r="AR562" i="4"/>
  <c r="AR563" i="4"/>
  <c r="AR564" i="4"/>
  <c r="AR565" i="4"/>
  <c r="AR566" i="4"/>
  <c r="AR567" i="4"/>
  <c r="AR568" i="4"/>
  <c r="AR569" i="4"/>
  <c r="AR570" i="4"/>
  <c r="AR571" i="4"/>
  <c r="AR572" i="4"/>
  <c r="AR573" i="4"/>
  <c r="AR574" i="4"/>
  <c r="AR575" i="4"/>
  <c r="AR576" i="4"/>
  <c r="AR577" i="4"/>
  <c r="AR578" i="4"/>
  <c r="AR579" i="4"/>
  <c r="AR580" i="4"/>
  <c r="AR581" i="4"/>
  <c r="AR582" i="4"/>
  <c r="AR583" i="4"/>
  <c r="AR584" i="4"/>
  <c r="AR585" i="4"/>
  <c r="AR586" i="4"/>
  <c r="AR587" i="4"/>
  <c r="AR588" i="4"/>
  <c r="AR589" i="4"/>
  <c r="AR590" i="4"/>
  <c r="AR591" i="4"/>
  <c r="AR592" i="4"/>
  <c r="AR593" i="4"/>
  <c r="AR594" i="4"/>
  <c r="AR595" i="4"/>
  <c r="AR596" i="4"/>
  <c r="AR597" i="4"/>
  <c r="AR598" i="4"/>
  <c r="AR599" i="4"/>
  <c r="AR600" i="4"/>
  <c r="AR601" i="4"/>
  <c r="AR602" i="4"/>
  <c r="AR603" i="4"/>
  <c r="AR604" i="4"/>
  <c r="AR605" i="4"/>
  <c r="AR606" i="4"/>
  <c r="AR607" i="4"/>
  <c r="AR608" i="4"/>
  <c r="AR609" i="4"/>
  <c r="AR610" i="4"/>
  <c r="AR611" i="4"/>
  <c r="AR612" i="4"/>
  <c r="AR613" i="4"/>
  <c r="AR614" i="4"/>
  <c r="AR615" i="4"/>
  <c r="AR616" i="4"/>
  <c r="AR617" i="4"/>
  <c r="AR618" i="4"/>
  <c r="AR619" i="4"/>
  <c r="AR620" i="4"/>
  <c r="AR621" i="4"/>
  <c r="AR622" i="4"/>
  <c r="AR623" i="4"/>
  <c r="AR624" i="4"/>
  <c r="AR625" i="4"/>
  <c r="AR626" i="4"/>
  <c r="AR627" i="4"/>
  <c r="AR628" i="4"/>
  <c r="AR629" i="4"/>
  <c r="AR630" i="4"/>
  <c r="AR631" i="4"/>
  <c r="AR632" i="4"/>
  <c r="AR633" i="4"/>
  <c r="AR634" i="4"/>
  <c r="AR635" i="4"/>
  <c r="AR636" i="4"/>
  <c r="AR637" i="4"/>
  <c r="AR638" i="4"/>
  <c r="AR639" i="4"/>
  <c r="AR640" i="4"/>
  <c r="AR641" i="4"/>
  <c r="AR642" i="4"/>
  <c r="AR643" i="4"/>
  <c r="AR644" i="4"/>
  <c r="AR645" i="4"/>
  <c r="AR646" i="4"/>
  <c r="AR647" i="4"/>
  <c r="AR648" i="4"/>
  <c r="AR649" i="4"/>
  <c r="AR650" i="4"/>
  <c r="AR651" i="4"/>
  <c r="AR652" i="4"/>
  <c r="AR653" i="4"/>
  <c r="AR654" i="4"/>
  <c r="AR655" i="4"/>
  <c r="AR656" i="4"/>
  <c r="AR657" i="4"/>
  <c r="AR658" i="4"/>
  <c r="AR659" i="4"/>
  <c r="AR660" i="4"/>
  <c r="AR661" i="4"/>
  <c r="AR662" i="4"/>
  <c r="AR663" i="4"/>
  <c r="AR664" i="4"/>
  <c r="AR665" i="4"/>
  <c r="AR666" i="4"/>
  <c r="AR667" i="4"/>
  <c r="AR668" i="4"/>
  <c r="AR669" i="4"/>
  <c r="AR670" i="4"/>
  <c r="AR671" i="4"/>
  <c r="AR672" i="4"/>
  <c r="AR673" i="4"/>
  <c r="AR674" i="4"/>
  <c r="AR675" i="4"/>
  <c r="AR676" i="4"/>
  <c r="AR677" i="4"/>
  <c r="AR678" i="4"/>
  <c r="AR679" i="4"/>
  <c r="AR680" i="4"/>
  <c r="AR681" i="4"/>
  <c r="AR682" i="4"/>
  <c r="AR683" i="4"/>
  <c r="AR684" i="4"/>
  <c r="AR685" i="4"/>
  <c r="AR686" i="4"/>
  <c r="AR687" i="4"/>
  <c r="AR688" i="4"/>
  <c r="AR689" i="4"/>
  <c r="AR690" i="4"/>
  <c r="AR691" i="4"/>
  <c r="AR692" i="4"/>
  <c r="AR693" i="4"/>
  <c r="AR694" i="4"/>
  <c r="AR695" i="4"/>
  <c r="AR696" i="4"/>
  <c r="AR697" i="4"/>
  <c r="AR698" i="4"/>
  <c r="AR699" i="4"/>
  <c r="AR700" i="4"/>
  <c r="AR701" i="4"/>
  <c r="AR702" i="4"/>
  <c r="AR703" i="4"/>
  <c r="AR704" i="4"/>
  <c r="AR705" i="4"/>
  <c r="AR706" i="4"/>
  <c r="AR707" i="4"/>
  <c r="AR708" i="4"/>
  <c r="AR709" i="4"/>
  <c r="AR710" i="4"/>
  <c r="AR711" i="4"/>
  <c r="AR712" i="4"/>
  <c r="AR713" i="4"/>
  <c r="AR714" i="4"/>
  <c r="AR715" i="4"/>
  <c r="AR716" i="4"/>
  <c r="AR717" i="4"/>
  <c r="AR718" i="4"/>
  <c r="AR719" i="4"/>
  <c r="AR720" i="4"/>
  <c r="AR721" i="4"/>
  <c r="AR722" i="4"/>
  <c r="AR723" i="4"/>
  <c r="AR724" i="4"/>
  <c r="AR725" i="4"/>
  <c r="AR726" i="4"/>
  <c r="AR727" i="4"/>
  <c r="AR728" i="4"/>
  <c r="AR729" i="4"/>
  <c r="AR730" i="4"/>
  <c r="AR731" i="4"/>
  <c r="AR732" i="4"/>
  <c r="AR733" i="4"/>
  <c r="AR734" i="4"/>
  <c r="AR735" i="4"/>
  <c r="AR736" i="4"/>
  <c r="AR737" i="4"/>
  <c r="AR738" i="4"/>
  <c r="AR739" i="4"/>
  <c r="AR740" i="4"/>
  <c r="AR741" i="4"/>
  <c r="AR742" i="4"/>
  <c r="AR743" i="4"/>
  <c r="AR744" i="4"/>
  <c r="AR745" i="4"/>
  <c r="AR746" i="4"/>
  <c r="AR747" i="4"/>
  <c r="AR748" i="4"/>
  <c r="AR749" i="4"/>
  <c r="AR750" i="4"/>
  <c r="AR751" i="4"/>
  <c r="AR752" i="4"/>
  <c r="AR753" i="4"/>
  <c r="AR754" i="4"/>
  <c r="AR755" i="4"/>
  <c r="AR756" i="4"/>
  <c r="AR757" i="4"/>
  <c r="AR758" i="4"/>
  <c r="AR759" i="4"/>
  <c r="AR760" i="4"/>
  <c r="AR761" i="4"/>
  <c r="AR762" i="4"/>
  <c r="AR763" i="4"/>
  <c r="AR764" i="4"/>
  <c r="AR765" i="4"/>
  <c r="AR766" i="4"/>
  <c r="AR767" i="4"/>
  <c r="AR768" i="4"/>
  <c r="AR769" i="4"/>
  <c r="AR770" i="4"/>
  <c r="AR771" i="4"/>
  <c r="AR772" i="4"/>
  <c r="AR773" i="4"/>
  <c r="AR774" i="4"/>
  <c r="AR775" i="4"/>
  <c r="AR776" i="4"/>
  <c r="AR777" i="4"/>
  <c r="AR778" i="4"/>
  <c r="AR779" i="4"/>
  <c r="AR780" i="4"/>
  <c r="AR781" i="4"/>
  <c r="AR782" i="4"/>
  <c r="AR783" i="4"/>
  <c r="AR784" i="4"/>
  <c r="AR785" i="4"/>
  <c r="AR786" i="4"/>
  <c r="AR787" i="4"/>
  <c r="AR788" i="4"/>
  <c r="AR789" i="4"/>
  <c r="AR790" i="4"/>
  <c r="AR791" i="4"/>
  <c r="AR792" i="4"/>
  <c r="AR793" i="4"/>
  <c r="AR794" i="4"/>
  <c r="AR795" i="4"/>
  <c r="AR796" i="4"/>
  <c r="AR797" i="4"/>
  <c r="AR798" i="4"/>
  <c r="AR799" i="4"/>
  <c r="AR800" i="4"/>
  <c r="AR801" i="4"/>
  <c r="AR802" i="4"/>
  <c r="AR803" i="4"/>
  <c r="AR804" i="4"/>
  <c r="AR805" i="4"/>
  <c r="AR806" i="4"/>
  <c r="AR807" i="4"/>
  <c r="AR808" i="4"/>
  <c r="AR809" i="4"/>
  <c r="AR810" i="4"/>
  <c r="AR811" i="4"/>
  <c r="AR812" i="4"/>
  <c r="AR813" i="4"/>
  <c r="AR814" i="4"/>
  <c r="AR815" i="4"/>
  <c r="AR816" i="4"/>
  <c r="AR817" i="4"/>
  <c r="AR818" i="4"/>
  <c r="AR819" i="4"/>
  <c r="AR820" i="4"/>
  <c r="AR821" i="4"/>
  <c r="AR822" i="4"/>
  <c r="AR823" i="4"/>
  <c r="AR824" i="4"/>
  <c r="AR825" i="4"/>
  <c r="AR826" i="4"/>
  <c r="AR827"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5" i="4"/>
  <c r="F3" i="4"/>
  <c r="N16"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5" i="4"/>
  <c r="N15" i="4"/>
  <c r="N13" i="4"/>
  <c r="N12" i="4"/>
  <c r="N11" i="4"/>
  <c r="N10" i="4"/>
  <c r="N9" i="4"/>
  <c r="N8" i="4"/>
  <c r="N7" i="4"/>
  <c r="N6" i="4"/>
  <c r="N5" i="4"/>
  <c r="J5" i="4"/>
  <c r="J12" i="4"/>
  <c r="J13"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5" i="4"/>
  <c r="J11" i="4"/>
  <c r="J10" i="4"/>
  <c r="J9" i="4"/>
  <c r="J8" i="4"/>
  <c r="J7" i="4"/>
  <c r="J6" i="4"/>
  <c r="F6" i="4"/>
  <c r="F7" i="4"/>
  <c r="F8" i="4"/>
  <c r="F9" i="4"/>
  <c r="F10" i="4"/>
  <c r="F11" i="4"/>
  <c r="F5" i="4"/>
  <c r="S8" i="4"/>
  <c r="S10" i="4" s="1"/>
  <c r="E2" i="4"/>
  <c r="D9" i="4" s="1"/>
  <c r="AQ9" i="4"/>
  <c r="AQ10" i="4" s="1"/>
  <c r="AQ11" i="4" s="1"/>
  <c r="AQ12" i="4" s="1"/>
  <c r="AQ13" i="4" s="1"/>
  <c r="AQ14" i="4" s="1"/>
  <c r="AQ15" i="4" s="1"/>
  <c r="AQ16" i="4" s="1"/>
  <c r="AQ17" i="4" s="1"/>
  <c r="AQ18" i="4" s="1"/>
  <c r="AQ19" i="4" s="1"/>
  <c r="AQ20" i="4" s="1"/>
  <c r="AQ21" i="4" s="1"/>
  <c r="AQ22" i="4" s="1"/>
  <c r="AQ23" i="4" s="1"/>
  <c r="AQ24" i="4" s="1"/>
  <c r="AQ25" i="4" s="1"/>
  <c r="AQ26" i="4" s="1"/>
  <c r="AQ27" i="4" s="1"/>
  <c r="AQ28" i="4" s="1"/>
  <c r="AQ29" i="4" s="1"/>
  <c r="AQ30" i="4" s="1"/>
  <c r="AQ31" i="4" s="1"/>
  <c r="AQ32" i="4" s="1"/>
  <c r="AQ33" i="4" s="1"/>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AQ88" i="4" s="1"/>
  <c r="AQ89" i="4" s="1"/>
  <c r="AQ90" i="4" s="1"/>
  <c r="AQ91" i="4" s="1"/>
  <c r="AQ92" i="4" s="1"/>
  <c r="AQ93" i="4" s="1"/>
  <c r="AQ94" i="4" s="1"/>
  <c r="AQ95" i="4" s="1"/>
  <c r="AQ96" i="4" s="1"/>
  <c r="AQ97" i="4" s="1"/>
  <c r="AQ98" i="4" s="1"/>
  <c r="AQ99" i="4" s="1"/>
  <c r="AQ100" i="4" s="1"/>
  <c r="AQ101" i="4" s="1"/>
  <c r="AQ102" i="4" s="1"/>
  <c r="AQ103" i="4" s="1"/>
  <c r="AQ104" i="4" s="1"/>
  <c r="AQ105" i="4" s="1"/>
  <c r="AQ106" i="4" s="1"/>
  <c r="AQ107" i="4" s="1"/>
  <c r="AQ108" i="4" s="1"/>
  <c r="AQ109" i="4" s="1"/>
  <c r="AQ110" i="4" s="1"/>
  <c r="AQ111" i="4" s="1"/>
  <c r="AQ112" i="4" s="1"/>
  <c r="AQ113" i="4" s="1"/>
  <c r="AQ114" i="4" s="1"/>
  <c r="AQ115" i="4" s="1"/>
  <c r="AQ116" i="4" s="1"/>
  <c r="AQ117" i="4" s="1"/>
  <c r="AQ118" i="4" s="1"/>
  <c r="AQ119" i="4" s="1"/>
  <c r="AQ120" i="4" s="1"/>
  <c r="AQ121" i="4" s="1"/>
  <c r="AQ122" i="4" s="1"/>
  <c r="AQ123" i="4" s="1"/>
  <c r="AQ124" i="4" s="1"/>
  <c r="AQ125" i="4" s="1"/>
  <c r="AQ126" i="4" s="1"/>
  <c r="AQ127" i="4" s="1"/>
  <c r="AQ128" i="4" s="1"/>
  <c r="AQ129" i="4" s="1"/>
  <c r="AQ130" i="4" s="1"/>
  <c r="AQ131" i="4" s="1"/>
  <c r="AQ132" i="4" s="1"/>
  <c r="AQ133" i="4" s="1"/>
  <c r="AQ134" i="4" s="1"/>
  <c r="AQ135" i="4" s="1"/>
  <c r="AQ136" i="4" s="1"/>
  <c r="AQ137" i="4" s="1"/>
  <c r="AQ138" i="4" s="1"/>
  <c r="AQ139" i="4" s="1"/>
  <c r="AQ140" i="4" s="1"/>
  <c r="AQ141" i="4" s="1"/>
  <c r="AQ142" i="4" s="1"/>
  <c r="AQ143" i="4" s="1"/>
  <c r="AQ144" i="4" s="1"/>
  <c r="AQ145" i="4" s="1"/>
  <c r="AQ146" i="4" s="1"/>
  <c r="AQ147" i="4" s="1"/>
  <c r="AQ148" i="4" s="1"/>
  <c r="AQ149" i="4" s="1"/>
  <c r="AQ150" i="4" s="1"/>
  <c r="AQ151" i="4" s="1"/>
  <c r="AQ152" i="4" s="1"/>
  <c r="AQ153" i="4" s="1"/>
  <c r="AQ154" i="4" s="1"/>
  <c r="AQ155" i="4" s="1"/>
  <c r="AQ156" i="4" s="1"/>
  <c r="AQ157" i="4" s="1"/>
  <c r="AQ158" i="4" s="1"/>
  <c r="AQ159" i="4" s="1"/>
  <c r="AQ160" i="4" s="1"/>
  <c r="AQ161" i="4" s="1"/>
  <c r="AQ162" i="4" s="1"/>
  <c r="AQ163" i="4" s="1"/>
  <c r="AQ164" i="4" s="1"/>
  <c r="AQ165" i="4" s="1"/>
  <c r="AQ166" i="4" s="1"/>
  <c r="AQ167" i="4" s="1"/>
  <c r="AQ168" i="4" s="1"/>
  <c r="AQ169" i="4" s="1"/>
  <c r="AQ170" i="4" s="1"/>
  <c r="AQ171" i="4" s="1"/>
  <c r="AQ172" i="4" s="1"/>
  <c r="AQ173" i="4" s="1"/>
  <c r="AQ174" i="4" s="1"/>
  <c r="AQ175" i="4" s="1"/>
  <c r="AQ176" i="4" s="1"/>
  <c r="AQ177" i="4" s="1"/>
  <c r="AQ178" i="4" s="1"/>
  <c r="AQ179" i="4" s="1"/>
  <c r="AQ180" i="4" s="1"/>
  <c r="AQ181" i="4" s="1"/>
  <c r="AQ182" i="4" s="1"/>
  <c r="AQ183" i="4" s="1"/>
  <c r="AQ184" i="4" s="1"/>
  <c r="AQ185" i="4" s="1"/>
  <c r="AQ186" i="4" s="1"/>
  <c r="AQ187" i="4" s="1"/>
  <c r="AQ188" i="4" s="1"/>
  <c r="AQ189" i="4" s="1"/>
  <c r="AQ190" i="4" s="1"/>
  <c r="AQ191" i="4" s="1"/>
  <c r="AQ192" i="4" s="1"/>
  <c r="AQ193" i="4" s="1"/>
  <c r="AQ194" i="4" s="1"/>
  <c r="AQ195" i="4" s="1"/>
  <c r="AQ196" i="4" s="1"/>
  <c r="AQ197" i="4" s="1"/>
  <c r="AQ198" i="4" s="1"/>
  <c r="AQ199" i="4" s="1"/>
  <c r="AQ200" i="4" s="1"/>
  <c r="AQ201" i="4" s="1"/>
  <c r="AQ202" i="4" s="1"/>
  <c r="AQ203" i="4" s="1"/>
  <c r="AQ204" i="4" s="1"/>
  <c r="AQ205" i="4" s="1"/>
  <c r="AQ206" i="4" s="1"/>
  <c r="AQ207" i="4" s="1"/>
  <c r="AQ208" i="4" s="1"/>
  <c r="AQ209" i="4" s="1"/>
  <c r="AQ210" i="4" s="1"/>
  <c r="AQ211" i="4" s="1"/>
  <c r="AQ212" i="4" s="1"/>
  <c r="AQ213" i="4" s="1"/>
  <c r="AQ214" i="4" s="1"/>
  <c r="AQ215" i="4" s="1"/>
  <c r="AQ216" i="4" s="1"/>
  <c r="AQ217" i="4" s="1"/>
  <c r="AQ218" i="4" s="1"/>
  <c r="AQ219" i="4" s="1"/>
  <c r="AQ220" i="4" s="1"/>
  <c r="AQ221" i="4" s="1"/>
  <c r="AQ222" i="4" s="1"/>
  <c r="AQ223" i="4" s="1"/>
  <c r="AQ224" i="4" s="1"/>
  <c r="AQ225" i="4" s="1"/>
  <c r="AQ226" i="4" s="1"/>
  <c r="AQ227" i="4" s="1"/>
  <c r="AQ228" i="4" s="1"/>
  <c r="AQ229" i="4" s="1"/>
  <c r="AQ230" i="4" s="1"/>
  <c r="AQ231" i="4" s="1"/>
  <c r="AQ232" i="4" s="1"/>
  <c r="AQ233" i="4" s="1"/>
  <c r="AQ234" i="4" s="1"/>
  <c r="AQ235" i="4" s="1"/>
  <c r="AQ236" i="4" s="1"/>
  <c r="AQ237" i="4" s="1"/>
  <c r="AQ238" i="4" s="1"/>
  <c r="AQ239" i="4" s="1"/>
  <c r="AQ240" i="4" s="1"/>
  <c r="AQ241" i="4" s="1"/>
  <c r="AQ242" i="4" s="1"/>
  <c r="AQ243" i="4" s="1"/>
  <c r="AQ244" i="4" s="1"/>
  <c r="AQ245" i="4" s="1"/>
  <c r="AQ246" i="4" s="1"/>
  <c r="AQ247" i="4" s="1"/>
  <c r="AQ248" i="4" s="1"/>
  <c r="AQ249" i="4" s="1"/>
  <c r="AQ250" i="4" s="1"/>
  <c r="AQ251" i="4" s="1"/>
  <c r="AQ252" i="4" s="1"/>
  <c r="AQ253" i="4" s="1"/>
  <c r="AQ254" i="4" s="1"/>
  <c r="AQ255" i="4" s="1"/>
  <c r="AQ256" i="4" s="1"/>
  <c r="AQ257" i="4" s="1"/>
  <c r="AQ258" i="4" s="1"/>
  <c r="AQ259" i="4" s="1"/>
  <c r="AQ260" i="4" s="1"/>
  <c r="AQ261" i="4" s="1"/>
  <c r="AQ262" i="4" s="1"/>
  <c r="AQ263" i="4" s="1"/>
  <c r="AQ264" i="4" s="1"/>
  <c r="AQ265" i="4" s="1"/>
  <c r="AQ266" i="4" s="1"/>
  <c r="AQ267" i="4" s="1"/>
  <c r="AQ268" i="4" s="1"/>
  <c r="AQ269" i="4" s="1"/>
  <c r="AQ270" i="4" s="1"/>
  <c r="AQ271" i="4" s="1"/>
  <c r="AQ272" i="4" s="1"/>
  <c r="AQ273" i="4" s="1"/>
  <c r="AQ274" i="4" s="1"/>
  <c r="AQ275" i="4" s="1"/>
  <c r="AQ276" i="4" s="1"/>
  <c r="AQ277" i="4" s="1"/>
  <c r="AQ278" i="4" s="1"/>
  <c r="AQ279" i="4" s="1"/>
  <c r="AQ280" i="4" s="1"/>
  <c r="AQ281" i="4" s="1"/>
  <c r="AQ282" i="4" s="1"/>
  <c r="AQ283" i="4" s="1"/>
  <c r="AQ284" i="4" s="1"/>
  <c r="AQ285" i="4" s="1"/>
  <c r="AQ286" i="4" s="1"/>
  <c r="AQ287" i="4" s="1"/>
  <c r="AQ288" i="4" s="1"/>
  <c r="AQ289" i="4" s="1"/>
  <c r="AQ290" i="4" s="1"/>
  <c r="AQ291" i="4" s="1"/>
  <c r="AQ292" i="4" s="1"/>
  <c r="AQ293" i="4" s="1"/>
  <c r="AQ294" i="4" s="1"/>
  <c r="AQ295" i="4" s="1"/>
  <c r="AQ296" i="4" s="1"/>
  <c r="AQ297" i="4" s="1"/>
  <c r="AQ298" i="4" s="1"/>
  <c r="AQ299" i="4" s="1"/>
  <c r="AQ300" i="4" s="1"/>
  <c r="AQ301" i="4" s="1"/>
  <c r="AQ302" i="4" s="1"/>
  <c r="AQ303" i="4" s="1"/>
  <c r="AQ304" i="4" s="1"/>
  <c r="AQ305" i="4" s="1"/>
  <c r="AQ306" i="4" s="1"/>
  <c r="AQ307" i="4" s="1"/>
  <c r="AQ308" i="4" s="1"/>
  <c r="AQ309" i="4" s="1"/>
  <c r="AQ310" i="4" s="1"/>
  <c r="AQ311" i="4" s="1"/>
  <c r="AQ312" i="4" s="1"/>
  <c r="AQ313" i="4" s="1"/>
  <c r="AQ314" i="4" s="1"/>
  <c r="AQ315" i="4" s="1"/>
  <c r="AQ316" i="4" s="1"/>
  <c r="AQ317" i="4" s="1"/>
  <c r="AQ318" i="4" s="1"/>
  <c r="AQ319" i="4" s="1"/>
  <c r="AQ320" i="4" s="1"/>
  <c r="AQ321" i="4" s="1"/>
  <c r="AQ322" i="4" s="1"/>
  <c r="AQ323" i="4" s="1"/>
  <c r="AQ324" i="4" s="1"/>
  <c r="AQ325" i="4" s="1"/>
  <c r="AQ326" i="4" s="1"/>
  <c r="AQ327" i="4" s="1"/>
  <c r="AQ328" i="4" s="1"/>
  <c r="AQ329" i="4" s="1"/>
  <c r="AQ330" i="4" s="1"/>
  <c r="AQ331" i="4" s="1"/>
  <c r="AQ332" i="4" s="1"/>
  <c r="AQ333" i="4" s="1"/>
  <c r="AQ334" i="4" s="1"/>
  <c r="AQ335" i="4" s="1"/>
  <c r="AQ336" i="4" s="1"/>
  <c r="AQ337" i="4" s="1"/>
  <c r="AQ338" i="4" s="1"/>
  <c r="AQ339" i="4" s="1"/>
  <c r="AQ340" i="4" s="1"/>
  <c r="AQ341" i="4" s="1"/>
  <c r="AQ342" i="4" s="1"/>
  <c r="AQ343" i="4" s="1"/>
  <c r="AQ344" i="4" s="1"/>
  <c r="AQ345" i="4" s="1"/>
  <c r="AQ346" i="4" s="1"/>
  <c r="AQ347" i="4" s="1"/>
  <c r="AQ348" i="4" s="1"/>
  <c r="AQ349" i="4" s="1"/>
  <c r="AQ350" i="4" s="1"/>
  <c r="AQ351" i="4" s="1"/>
  <c r="AQ352" i="4" s="1"/>
  <c r="AQ353" i="4" s="1"/>
  <c r="AQ354" i="4" s="1"/>
  <c r="AQ355" i="4" s="1"/>
  <c r="AQ356" i="4" s="1"/>
  <c r="AQ357" i="4" s="1"/>
  <c r="AQ358" i="4" s="1"/>
  <c r="AQ359" i="4" s="1"/>
  <c r="AQ360" i="4" s="1"/>
  <c r="AQ361" i="4" s="1"/>
  <c r="AQ362" i="4" s="1"/>
  <c r="AQ363" i="4" s="1"/>
  <c r="AQ364" i="4" s="1"/>
  <c r="AQ365" i="4" s="1"/>
  <c r="AQ366" i="4" s="1"/>
  <c r="AQ367" i="4" s="1"/>
  <c r="AQ368" i="4" s="1"/>
  <c r="AQ369" i="4" s="1"/>
  <c r="AQ370" i="4" s="1"/>
  <c r="AQ371" i="4" s="1"/>
  <c r="AQ372" i="4" s="1"/>
  <c r="AQ373" i="4" s="1"/>
  <c r="AQ374" i="4" s="1"/>
  <c r="AQ375" i="4" s="1"/>
  <c r="AQ376" i="4" s="1"/>
  <c r="AQ377" i="4" s="1"/>
  <c r="AQ378" i="4" s="1"/>
  <c r="AQ379" i="4" s="1"/>
  <c r="AQ380" i="4" s="1"/>
  <c r="AQ381" i="4" s="1"/>
  <c r="AQ382" i="4" s="1"/>
  <c r="AQ383" i="4" s="1"/>
  <c r="AQ384" i="4" s="1"/>
  <c r="AQ385" i="4" s="1"/>
  <c r="AQ386" i="4" s="1"/>
  <c r="AQ387" i="4" s="1"/>
  <c r="AQ388" i="4" s="1"/>
  <c r="AQ389" i="4" s="1"/>
  <c r="AQ390" i="4" s="1"/>
  <c r="AQ391" i="4" s="1"/>
  <c r="AQ392" i="4" s="1"/>
  <c r="AQ393" i="4" s="1"/>
  <c r="AQ394" i="4" s="1"/>
  <c r="AQ395" i="4" s="1"/>
  <c r="AQ396" i="4" s="1"/>
  <c r="AQ397" i="4" s="1"/>
  <c r="AQ398" i="4" s="1"/>
  <c r="AQ399" i="4" s="1"/>
  <c r="AQ400" i="4" s="1"/>
  <c r="AQ401" i="4" s="1"/>
  <c r="AQ402" i="4" s="1"/>
  <c r="AQ403" i="4" s="1"/>
  <c r="AQ404" i="4" s="1"/>
  <c r="AQ405" i="4" s="1"/>
  <c r="AQ406" i="4" s="1"/>
  <c r="AQ407" i="4" s="1"/>
  <c r="AQ408" i="4" s="1"/>
  <c r="AQ409" i="4" s="1"/>
  <c r="AQ410" i="4" s="1"/>
  <c r="AQ411" i="4" s="1"/>
  <c r="AQ412" i="4" s="1"/>
  <c r="AQ413" i="4" s="1"/>
  <c r="AQ414" i="4" s="1"/>
  <c r="AQ415" i="4" s="1"/>
  <c r="AQ416" i="4" s="1"/>
  <c r="AQ417" i="4" s="1"/>
  <c r="AR10" i="4"/>
  <c r="AR11" i="4"/>
  <c r="AR12" i="4"/>
  <c r="AR13" i="4"/>
  <c r="AR14" i="4"/>
  <c r="AR15" i="4"/>
  <c r="AR16" i="4"/>
  <c r="AR17" i="4"/>
  <c r="AR18" i="4"/>
  <c r="AR19" i="4"/>
  <c r="AR20" i="4"/>
  <c r="AR21" i="4"/>
  <c r="AR22" i="4"/>
  <c r="AR23" i="4"/>
  <c r="AR24" i="4"/>
  <c r="AR25" i="4"/>
  <c r="AR26" i="4"/>
  <c r="AR27" i="4"/>
  <c r="AR28" i="4"/>
  <c r="AR29" i="4"/>
  <c r="AR30" i="4"/>
  <c r="AR31" i="4"/>
  <c r="AR32" i="4"/>
  <c r="AR33" i="4"/>
  <c r="AR34" i="4"/>
  <c r="AR35" i="4"/>
  <c r="AR36" i="4"/>
  <c r="AR37" i="4"/>
  <c r="AR38" i="4"/>
  <c r="AR39" i="4"/>
  <c r="AR40" i="4"/>
  <c r="AR41" i="4"/>
  <c r="AR42" i="4"/>
  <c r="AR43" i="4"/>
  <c r="AR44" i="4"/>
  <c r="AR45" i="4"/>
  <c r="AR46" i="4"/>
  <c r="AR47" i="4"/>
  <c r="AR48" i="4"/>
  <c r="AR49" i="4"/>
  <c r="AR50" i="4"/>
  <c r="AR51" i="4"/>
  <c r="AR52" i="4"/>
  <c r="AR53" i="4"/>
  <c r="AR54" i="4"/>
  <c r="AR55" i="4"/>
  <c r="AR56" i="4"/>
  <c r="AR57" i="4"/>
  <c r="AR58" i="4"/>
  <c r="AR59" i="4"/>
  <c r="AR60" i="4"/>
  <c r="AR61" i="4"/>
  <c r="AR62" i="4"/>
  <c r="AR63" i="4"/>
  <c r="AR64" i="4"/>
  <c r="AR65" i="4"/>
  <c r="AR66" i="4"/>
  <c r="AR67" i="4"/>
  <c r="AR68" i="4"/>
  <c r="AR69" i="4"/>
  <c r="AR70" i="4"/>
  <c r="AR71" i="4"/>
  <c r="AR72" i="4"/>
  <c r="AR73" i="4"/>
  <c r="AR74" i="4"/>
  <c r="AR75" i="4"/>
  <c r="AR76" i="4"/>
  <c r="AR77" i="4"/>
  <c r="AR78" i="4"/>
  <c r="AR79" i="4"/>
  <c r="AR80" i="4"/>
  <c r="AR81" i="4"/>
  <c r="AR82" i="4"/>
  <c r="AR83" i="4"/>
  <c r="AR84" i="4"/>
  <c r="AR85" i="4"/>
  <c r="AR86" i="4"/>
  <c r="AR87" i="4"/>
  <c r="AR88" i="4"/>
  <c r="AR89" i="4"/>
  <c r="AR90" i="4"/>
  <c r="AR91" i="4"/>
  <c r="AR92" i="4"/>
  <c r="AR93" i="4"/>
  <c r="AR94" i="4"/>
  <c r="AR95" i="4"/>
  <c r="AR96" i="4"/>
  <c r="AR97" i="4"/>
  <c r="AR98" i="4"/>
  <c r="AR99" i="4"/>
  <c r="AR100" i="4"/>
  <c r="AR101" i="4"/>
  <c r="AR102" i="4"/>
  <c r="AR103" i="4"/>
  <c r="AR104" i="4"/>
  <c r="AR105" i="4"/>
  <c r="AR106" i="4"/>
  <c r="AR107" i="4"/>
  <c r="AR108" i="4"/>
  <c r="AR109" i="4"/>
  <c r="AR110" i="4"/>
  <c r="AR111" i="4"/>
  <c r="AR112" i="4"/>
  <c r="AR113" i="4"/>
  <c r="AR114" i="4"/>
  <c r="AR115" i="4"/>
  <c r="AR116" i="4"/>
  <c r="AR117" i="4"/>
  <c r="AR118" i="4"/>
  <c r="AR119" i="4"/>
  <c r="AR120" i="4"/>
  <c r="AR121" i="4"/>
  <c r="AR122" i="4"/>
  <c r="AR123" i="4"/>
  <c r="AR124" i="4"/>
  <c r="AR125" i="4"/>
  <c r="AR126" i="4"/>
  <c r="AR127" i="4"/>
  <c r="AR128" i="4"/>
  <c r="AR129" i="4"/>
  <c r="AR130" i="4"/>
  <c r="AR131" i="4"/>
  <c r="AR132" i="4"/>
  <c r="AR133" i="4"/>
  <c r="AR134" i="4"/>
  <c r="AR135" i="4"/>
  <c r="AR136" i="4"/>
  <c r="AR137" i="4"/>
  <c r="AR138" i="4"/>
  <c r="AR139" i="4"/>
  <c r="AR140" i="4"/>
  <c r="AR141" i="4"/>
  <c r="AR142" i="4"/>
  <c r="AR143" i="4"/>
  <c r="AR144" i="4"/>
  <c r="AR145" i="4"/>
  <c r="AR146" i="4"/>
  <c r="AR147" i="4"/>
  <c r="AR148" i="4"/>
  <c r="AR149" i="4"/>
  <c r="AR150" i="4"/>
  <c r="AR151" i="4"/>
  <c r="AR152" i="4"/>
  <c r="AR153" i="4"/>
  <c r="AR154" i="4"/>
  <c r="AR155" i="4"/>
  <c r="AR156" i="4"/>
  <c r="AR157" i="4"/>
  <c r="AR158" i="4"/>
  <c r="AR159" i="4"/>
  <c r="AR160" i="4"/>
  <c r="AR161" i="4"/>
  <c r="AR162" i="4"/>
  <c r="AR163" i="4"/>
  <c r="AR164" i="4"/>
  <c r="AR165" i="4"/>
  <c r="AR166" i="4"/>
  <c r="AR167" i="4"/>
  <c r="AR168" i="4"/>
  <c r="AR169" i="4"/>
  <c r="AR170" i="4"/>
  <c r="AR171" i="4"/>
  <c r="AR172" i="4"/>
  <c r="AR173" i="4"/>
  <c r="AR174" i="4"/>
  <c r="AR175" i="4"/>
  <c r="AR176" i="4"/>
  <c r="AR177" i="4"/>
  <c r="AR178" i="4"/>
  <c r="AR179" i="4"/>
  <c r="AR180" i="4"/>
  <c r="AR181" i="4"/>
  <c r="AR182" i="4"/>
  <c r="AR183" i="4"/>
  <c r="AR184" i="4"/>
  <c r="AR185" i="4"/>
  <c r="AR186" i="4"/>
  <c r="AR187" i="4"/>
  <c r="AR188" i="4"/>
  <c r="AR189" i="4"/>
  <c r="AR190" i="4"/>
  <c r="AR191" i="4"/>
  <c r="AR192" i="4"/>
  <c r="AR193" i="4"/>
  <c r="AR194" i="4"/>
  <c r="AR195" i="4"/>
  <c r="AR196" i="4"/>
  <c r="AR197" i="4"/>
  <c r="AR198" i="4"/>
  <c r="AR199" i="4"/>
  <c r="AR200" i="4"/>
  <c r="AR201" i="4"/>
  <c r="AR202" i="4"/>
  <c r="AR203" i="4"/>
  <c r="AR204" i="4"/>
  <c r="AR205" i="4"/>
  <c r="AR206" i="4"/>
  <c r="AR207" i="4"/>
  <c r="AR208" i="4"/>
  <c r="AR209" i="4"/>
  <c r="AR210" i="4"/>
  <c r="AR211" i="4"/>
  <c r="AR212" i="4"/>
  <c r="AR213" i="4"/>
  <c r="AR214" i="4"/>
  <c r="AR215" i="4"/>
  <c r="AR216" i="4"/>
  <c r="AR217" i="4"/>
  <c r="AR218" i="4"/>
  <c r="AR219" i="4"/>
  <c r="AR220" i="4"/>
  <c r="AR221" i="4"/>
  <c r="AR222" i="4"/>
  <c r="AR223" i="4"/>
  <c r="AR224" i="4"/>
  <c r="AR225" i="4"/>
  <c r="AR226" i="4"/>
  <c r="AR227" i="4"/>
  <c r="AR228" i="4"/>
  <c r="AR229" i="4"/>
  <c r="AR230" i="4"/>
  <c r="AR231" i="4"/>
  <c r="AR232" i="4"/>
  <c r="AR233" i="4"/>
  <c r="AR234" i="4"/>
  <c r="AR235" i="4"/>
  <c r="AR236" i="4"/>
  <c r="AR237" i="4"/>
  <c r="AR238" i="4"/>
  <c r="AR239" i="4"/>
  <c r="AR240" i="4"/>
  <c r="AR241" i="4"/>
  <c r="AR242" i="4"/>
  <c r="AR243" i="4"/>
  <c r="AR244" i="4"/>
  <c r="AR245" i="4"/>
  <c r="AR246" i="4"/>
  <c r="AR247" i="4"/>
  <c r="AR248" i="4"/>
  <c r="AR249" i="4"/>
  <c r="AR250" i="4"/>
  <c r="AR251" i="4"/>
  <c r="AR252" i="4"/>
  <c r="AR253" i="4"/>
  <c r="AR254" i="4"/>
  <c r="AR255" i="4"/>
  <c r="AR256" i="4"/>
  <c r="AR257" i="4"/>
  <c r="AR258" i="4"/>
  <c r="AR259" i="4"/>
  <c r="AR260" i="4"/>
  <c r="AR261" i="4"/>
  <c r="AR262" i="4"/>
  <c r="AR263" i="4"/>
  <c r="AR264" i="4"/>
  <c r="AR265" i="4"/>
  <c r="AR266" i="4"/>
  <c r="AR267" i="4"/>
  <c r="AR268" i="4"/>
  <c r="AR269" i="4"/>
  <c r="AR270" i="4"/>
  <c r="AR271" i="4"/>
  <c r="AR272" i="4"/>
  <c r="AR273" i="4"/>
  <c r="AR274" i="4"/>
  <c r="AR275" i="4"/>
  <c r="AR276" i="4"/>
  <c r="AR277" i="4"/>
  <c r="AR278" i="4"/>
  <c r="AR279" i="4"/>
  <c r="AR280" i="4"/>
  <c r="AR281" i="4"/>
  <c r="AR282" i="4"/>
  <c r="AR283" i="4"/>
  <c r="AR284" i="4"/>
  <c r="AR285" i="4"/>
  <c r="AR286" i="4"/>
  <c r="AR287" i="4"/>
  <c r="AR288" i="4"/>
  <c r="AR289" i="4"/>
  <c r="AR290" i="4"/>
  <c r="AR291" i="4"/>
  <c r="AR292" i="4"/>
  <c r="AR293" i="4"/>
  <c r="AR294" i="4"/>
  <c r="AR295" i="4"/>
  <c r="AR296" i="4"/>
  <c r="AR297" i="4"/>
  <c r="AR298" i="4"/>
  <c r="AR299" i="4"/>
  <c r="AR300" i="4"/>
  <c r="AR301" i="4"/>
  <c r="AR302" i="4"/>
  <c r="AR303" i="4"/>
  <c r="AR304" i="4"/>
  <c r="AR305" i="4"/>
  <c r="AR306" i="4"/>
  <c r="AR307" i="4"/>
  <c r="AR308" i="4"/>
  <c r="AR309" i="4"/>
  <c r="AR310" i="4"/>
  <c r="AR311" i="4"/>
  <c r="AR312" i="4"/>
  <c r="AR313" i="4"/>
  <c r="AR314" i="4"/>
  <c r="AR315" i="4"/>
  <c r="AR316" i="4"/>
  <c r="AR317" i="4"/>
  <c r="AR318" i="4"/>
  <c r="AR319" i="4"/>
  <c r="AR320" i="4"/>
  <c r="AR321" i="4"/>
  <c r="AR322" i="4"/>
  <c r="AR323" i="4"/>
  <c r="AR324" i="4"/>
  <c r="AR325" i="4"/>
  <c r="AR326" i="4"/>
  <c r="AR327" i="4"/>
  <c r="AR328" i="4"/>
  <c r="AR329" i="4"/>
  <c r="AR330" i="4"/>
  <c r="AR331" i="4"/>
  <c r="AR332" i="4"/>
  <c r="AR333" i="4"/>
  <c r="AR334" i="4"/>
  <c r="AR335" i="4"/>
  <c r="AR336" i="4"/>
  <c r="AR337" i="4"/>
  <c r="AR338" i="4"/>
  <c r="AR339" i="4"/>
  <c r="AR340" i="4"/>
  <c r="AR341" i="4"/>
  <c r="AR342" i="4"/>
  <c r="AR343" i="4"/>
  <c r="AR344" i="4"/>
  <c r="AR345" i="4"/>
  <c r="AR346" i="4"/>
  <c r="AR347" i="4"/>
  <c r="AR348" i="4"/>
  <c r="AR349" i="4"/>
  <c r="AR350" i="4"/>
  <c r="AR351" i="4"/>
  <c r="AR352" i="4"/>
  <c r="AR353" i="4"/>
  <c r="AR354" i="4"/>
  <c r="AR355" i="4"/>
  <c r="AR356" i="4"/>
  <c r="AR357" i="4"/>
  <c r="AR358" i="4"/>
  <c r="AR359" i="4"/>
  <c r="AR360" i="4"/>
  <c r="AR361" i="4"/>
  <c r="AR362" i="4"/>
  <c r="AR363" i="4"/>
  <c r="AR364" i="4"/>
  <c r="AR365" i="4"/>
  <c r="AR366" i="4"/>
  <c r="AR367" i="4"/>
  <c r="AR368" i="4"/>
  <c r="AR369" i="4"/>
  <c r="AR370" i="4"/>
  <c r="AR371" i="4"/>
  <c r="AR372" i="4"/>
  <c r="AR373" i="4"/>
  <c r="AR374" i="4"/>
  <c r="AR375" i="4"/>
  <c r="AR376" i="4"/>
  <c r="AR377" i="4"/>
  <c r="AR378" i="4"/>
  <c r="AR379" i="4"/>
  <c r="AR380" i="4"/>
  <c r="AR381" i="4"/>
  <c r="AR382" i="4"/>
  <c r="AR383" i="4"/>
  <c r="AR384" i="4"/>
  <c r="AR385" i="4"/>
  <c r="AR386" i="4"/>
  <c r="AR387" i="4"/>
  <c r="AR388" i="4"/>
  <c r="AR389" i="4"/>
  <c r="AR390" i="4"/>
  <c r="AR391" i="4"/>
  <c r="AR392" i="4"/>
  <c r="AR393" i="4"/>
  <c r="AR394" i="4"/>
  <c r="AR395" i="4"/>
  <c r="AR396" i="4"/>
  <c r="AR397" i="4"/>
  <c r="AR398" i="4"/>
  <c r="AR399" i="4"/>
  <c r="AR400" i="4"/>
  <c r="AR401" i="4"/>
  <c r="AR402" i="4"/>
  <c r="AR403" i="4"/>
  <c r="AR404" i="4"/>
  <c r="AR405" i="4"/>
  <c r="AR406" i="4"/>
  <c r="AR407" i="4"/>
  <c r="AR408" i="4"/>
  <c r="AR409" i="4"/>
  <c r="AR410" i="4"/>
  <c r="AR411" i="4"/>
  <c r="AR412" i="4"/>
  <c r="AR413" i="4"/>
  <c r="AR414" i="4"/>
  <c r="AR415" i="4"/>
  <c r="AR416" i="4"/>
  <c r="AR417" i="4"/>
  <c r="AR8" i="4"/>
  <c r="AR9" i="4"/>
  <c r="S5" i="4"/>
  <c r="O113" i="1"/>
  <c r="P113" i="1"/>
  <c r="Q113" i="1"/>
  <c r="R113" i="1"/>
  <c r="O114" i="1"/>
  <c r="P114" i="1"/>
  <c r="Q114" i="1"/>
  <c r="R114" i="1"/>
  <c r="O115" i="1"/>
  <c r="P115" i="1"/>
  <c r="Q115" i="1"/>
  <c r="R115" i="1"/>
  <c r="O116" i="1"/>
  <c r="P116" i="1"/>
  <c r="Q116" i="1"/>
  <c r="J125" i="1" s="1"/>
  <c r="R116" i="1"/>
  <c r="K125" i="1" s="1"/>
  <c r="O117" i="1"/>
  <c r="P117" i="1"/>
  <c r="Q117" i="1"/>
  <c r="R117" i="1"/>
  <c r="N114" i="1"/>
  <c r="N115" i="1"/>
  <c r="N116" i="1"/>
  <c r="N117" i="1"/>
  <c r="N113" i="1"/>
  <c r="H113" i="1"/>
  <c r="I113" i="1"/>
  <c r="J113" i="1"/>
  <c r="K113" i="1"/>
  <c r="H114" i="1"/>
  <c r="I114" i="1"/>
  <c r="J114" i="1"/>
  <c r="K114" i="1"/>
  <c r="H115" i="1"/>
  <c r="I115" i="1"/>
  <c r="J115" i="1"/>
  <c r="K115" i="1"/>
  <c r="H116" i="1"/>
  <c r="I116" i="1"/>
  <c r="J116" i="1"/>
  <c r="K116" i="1"/>
  <c r="H117" i="1"/>
  <c r="I117" i="1"/>
  <c r="J117" i="1"/>
  <c r="K117" i="1"/>
  <c r="G114" i="1"/>
  <c r="G115" i="1"/>
  <c r="G116" i="1"/>
  <c r="G117" i="1"/>
  <c r="G113" i="1"/>
  <c r="N98" i="1"/>
  <c r="R102" i="1"/>
  <c r="Q102" i="1"/>
  <c r="P102" i="1"/>
  <c r="O102" i="1"/>
  <c r="N102" i="1"/>
  <c r="R101" i="1"/>
  <c r="Q101" i="1"/>
  <c r="P101" i="1"/>
  <c r="O101" i="1"/>
  <c r="N101" i="1"/>
  <c r="R100" i="1"/>
  <c r="Q100" i="1"/>
  <c r="P100" i="1"/>
  <c r="O100" i="1"/>
  <c r="N100" i="1"/>
  <c r="R99" i="1"/>
  <c r="Q99" i="1"/>
  <c r="P99" i="1"/>
  <c r="O99" i="1"/>
  <c r="N99" i="1"/>
  <c r="R98" i="1"/>
  <c r="Q98" i="1"/>
  <c r="P98" i="1"/>
  <c r="O98" i="1"/>
  <c r="G99" i="1"/>
  <c r="H99" i="1"/>
  <c r="I99" i="1"/>
  <c r="J99" i="1"/>
  <c r="K99" i="1"/>
  <c r="G100" i="1"/>
  <c r="H100" i="1"/>
  <c r="I100" i="1"/>
  <c r="J100" i="1"/>
  <c r="K100" i="1"/>
  <c r="G101" i="1"/>
  <c r="H101" i="1"/>
  <c r="I101" i="1"/>
  <c r="J101" i="1"/>
  <c r="K101" i="1"/>
  <c r="G102" i="1"/>
  <c r="H102" i="1"/>
  <c r="I102" i="1"/>
  <c r="J102" i="1"/>
  <c r="K102" i="1"/>
  <c r="H98" i="1"/>
  <c r="I98" i="1"/>
  <c r="J98" i="1"/>
  <c r="K98" i="1"/>
  <c r="G98" i="1"/>
  <c r="AE4" i="1"/>
  <c r="AE5" i="1" s="1"/>
  <c r="AE6" i="1" s="1"/>
  <c r="AE7" i="1" s="1"/>
  <c r="AE8" i="1" s="1"/>
  <c r="AE9" i="1" s="1"/>
  <c r="AE10" i="1" s="1"/>
  <c r="AE11" i="1" s="1"/>
  <c r="AE12" i="1" s="1"/>
  <c r="AE13" i="1" s="1"/>
  <c r="AE14" i="1" s="1"/>
  <c r="AE15" i="1" s="1"/>
  <c r="AE16" i="1" s="1"/>
  <c r="AE17" i="1" s="1"/>
  <c r="AE18" i="1" s="1"/>
  <c r="AE19" i="1" s="1"/>
  <c r="AE20" i="1" s="1"/>
  <c r="AE21" i="1" s="1"/>
  <c r="AE22" i="1" s="1"/>
  <c r="AE23" i="1" s="1"/>
  <c r="AE24" i="1" s="1"/>
  <c r="AE25" i="1" s="1"/>
  <c r="AE26" i="1" s="1"/>
  <c r="AE27" i="1" s="1"/>
  <c r="AE28" i="1" s="1"/>
  <c r="AE29" i="1" s="1"/>
  <c r="AE30" i="1" s="1"/>
  <c r="AE31" i="1" s="1"/>
  <c r="AE32" i="1" s="1"/>
  <c r="AE33" i="1" s="1"/>
  <c r="AE34" i="1" s="1"/>
  <c r="AE35" i="1" s="1"/>
  <c r="AE36" i="1" s="1"/>
  <c r="AE37" i="1" s="1"/>
  <c r="AE38" i="1" s="1"/>
  <c r="AE39" i="1" s="1"/>
  <c r="AE40" i="1" s="1"/>
  <c r="AE41" i="1" s="1"/>
  <c r="AE42" i="1" s="1"/>
  <c r="AE43" i="1" s="1"/>
  <c r="AE44" i="1" s="1"/>
  <c r="AE45" i="1" s="1"/>
  <c r="AE46" i="1" s="1"/>
  <c r="AE47" i="1" s="1"/>
  <c r="AE48" i="1" s="1"/>
  <c r="AE49" i="1" s="1"/>
  <c r="AE50" i="1" s="1"/>
  <c r="AE51" i="1" s="1"/>
  <c r="AE52" i="1" s="1"/>
  <c r="AE53" i="1" s="1"/>
  <c r="AE54" i="1" s="1"/>
  <c r="AE55" i="1" s="1"/>
  <c r="AE56" i="1" s="1"/>
  <c r="AE57" i="1" s="1"/>
  <c r="AE58" i="1" s="1"/>
  <c r="AE59" i="1" s="1"/>
  <c r="AE60" i="1" s="1"/>
  <c r="AE61" i="1" s="1"/>
  <c r="AE62" i="1" s="1"/>
  <c r="AE63" i="1" s="1"/>
  <c r="AE64" i="1" s="1"/>
  <c r="AE65" i="1" s="1"/>
  <c r="AE66" i="1" s="1"/>
  <c r="AE67" i="1" s="1"/>
  <c r="AE68" i="1" s="1"/>
  <c r="AE69" i="1" s="1"/>
  <c r="AE70" i="1" s="1"/>
  <c r="AE71" i="1" s="1"/>
  <c r="AE72" i="1" s="1"/>
  <c r="AE73" i="1" s="1"/>
  <c r="AE74" i="1" s="1"/>
  <c r="AE75" i="1" s="1"/>
  <c r="AE76" i="1" s="1"/>
  <c r="AE77" i="1" s="1"/>
  <c r="AE78" i="1" s="1"/>
  <c r="AE79" i="1" s="1"/>
  <c r="AE80" i="1" s="1"/>
  <c r="AE81" i="1" s="1"/>
  <c r="AE82" i="1" s="1"/>
  <c r="AE83" i="1" s="1"/>
  <c r="AE84" i="1" s="1"/>
  <c r="G4" i="1"/>
  <c r="G5" i="1" s="1"/>
  <c r="G6" i="1" s="1"/>
  <c r="G7" i="1" s="1"/>
  <c r="G8" i="1" s="1"/>
  <c r="G9" i="1" s="1"/>
  <c r="G10" i="1" s="1"/>
  <c r="G11" i="1" s="1"/>
  <c r="AD4" i="1"/>
  <c r="AC4" i="1"/>
  <c r="AC5" i="1" s="1"/>
  <c r="AC6" i="1" s="1"/>
  <c r="AC7" i="1" s="1"/>
  <c r="AC8" i="1" s="1"/>
  <c r="AC9" i="1" s="1"/>
  <c r="AC10" i="1" s="1"/>
  <c r="AC11" i="1" s="1"/>
  <c r="AB4" i="1"/>
  <c r="AB5" i="1" s="1"/>
  <c r="AB6" i="1" s="1"/>
  <c r="AA4" i="1"/>
  <c r="AA5" i="1" s="1"/>
  <c r="Z4" i="1"/>
  <c r="Z5" i="1" s="1"/>
  <c r="Z6" i="1" s="1"/>
  <c r="Z7" i="1" s="1"/>
  <c r="Z8" i="1" s="1"/>
  <c r="Z9" i="1" s="1"/>
  <c r="Z10" i="1" s="1"/>
  <c r="Z11" i="1" s="1"/>
  <c r="Y4" i="1"/>
  <c r="X4" i="1"/>
  <c r="W4" i="1"/>
  <c r="W5" i="1" s="1"/>
  <c r="W6" i="1" s="1"/>
  <c r="W7" i="1" s="1"/>
  <c r="W8" i="1" s="1"/>
  <c r="W9" i="1" s="1"/>
  <c r="W10" i="1" s="1"/>
  <c r="W11" i="1" s="1"/>
  <c r="V4" i="1"/>
  <c r="U4" i="1"/>
  <c r="U5" i="1" s="1"/>
  <c r="U6" i="1" s="1"/>
  <c r="U7" i="1" s="1"/>
  <c r="U8" i="1" s="1"/>
  <c r="U9" i="1" s="1"/>
  <c r="U10" i="1" s="1"/>
  <c r="U11" i="1" s="1"/>
  <c r="T4" i="1"/>
  <c r="S4" i="1"/>
  <c r="R4" i="1"/>
  <c r="Q4" i="1"/>
  <c r="P4" i="1"/>
  <c r="P5" i="1" s="1"/>
  <c r="P6" i="1" s="1"/>
  <c r="P7" i="1" s="1"/>
  <c r="P8" i="1" s="1"/>
  <c r="P9" i="1" s="1"/>
  <c r="P10" i="1" s="1"/>
  <c r="P11" i="1" s="1"/>
  <c r="O4" i="1"/>
  <c r="O5" i="1" s="1"/>
  <c r="O6" i="1" s="1"/>
  <c r="O7" i="1" s="1"/>
  <c r="O8" i="1" s="1"/>
  <c r="O9" i="1" s="1"/>
  <c r="O10" i="1" s="1"/>
  <c r="O11" i="1" s="1"/>
  <c r="N4" i="1"/>
  <c r="N5" i="1" s="1"/>
  <c r="M4" i="1"/>
  <c r="M5" i="1" s="1"/>
  <c r="M6" i="1" s="1"/>
  <c r="M7" i="1" s="1"/>
  <c r="M8" i="1" s="1"/>
  <c r="M9" i="1" s="1"/>
  <c r="M10" i="1" s="1"/>
  <c r="M11" i="1" s="1"/>
  <c r="L4" i="1"/>
  <c r="L5" i="1" s="1"/>
  <c r="L6" i="1" s="1"/>
  <c r="L7" i="1" s="1"/>
  <c r="L8" i="1" s="1"/>
  <c r="L9" i="1" s="1"/>
  <c r="L10" i="1" s="1"/>
  <c r="L11" i="1" s="1"/>
  <c r="K4" i="1"/>
  <c r="K5" i="1" s="1"/>
  <c r="K6" i="1" s="1"/>
  <c r="K7" i="1" s="1"/>
  <c r="K8" i="1" s="1"/>
  <c r="K9" i="1" s="1"/>
  <c r="K10" i="1" s="1"/>
  <c r="K11" i="1" s="1"/>
  <c r="J4" i="1"/>
  <c r="I4" i="1"/>
  <c r="I5" i="1" s="1"/>
  <c r="I6" i="1" s="1"/>
  <c r="I7" i="1" s="1"/>
  <c r="I8" i="1" s="1"/>
  <c r="I9" i="1" s="1"/>
  <c r="I10" i="1" s="1"/>
  <c r="I11" i="1" s="1"/>
  <c r="H4" i="1"/>
  <c r="D4" i="1"/>
  <c r="D5" i="1" s="1"/>
  <c r="C5" i="1"/>
  <c r="C6" i="1" s="1"/>
  <c r="C7" i="1" s="1"/>
  <c r="C8" i="1" s="1"/>
  <c r="C9" i="1" s="1"/>
  <c r="C10" i="1" s="1"/>
  <c r="C11" i="1" s="1"/>
  <c r="C12" i="1" s="1"/>
  <c r="C13" i="1" s="1"/>
  <c r="C15" i="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E17" i="6" l="1"/>
  <c r="F16" i="6"/>
  <c r="F15" i="6"/>
  <c r="G12" i="6"/>
  <c r="E33" i="5"/>
  <c r="J33" i="5" s="1"/>
  <c r="M11" i="5"/>
  <c r="X20" i="5"/>
  <c r="X33" i="5"/>
  <c r="AF18" i="5"/>
  <c r="E32" i="5"/>
  <c r="X19" i="5"/>
  <c r="X32" i="5"/>
  <c r="AF26" i="5"/>
  <c r="E18" i="5"/>
  <c r="G18" i="5" s="1"/>
  <c r="X18" i="5"/>
  <c r="AF25" i="5"/>
  <c r="E4" i="5"/>
  <c r="F4" i="5" s="1"/>
  <c r="E28" i="5"/>
  <c r="M6" i="5"/>
  <c r="M19" i="5"/>
  <c r="M32" i="5"/>
  <c r="X28" i="5"/>
  <c r="AF12" i="5"/>
  <c r="AF35" i="5"/>
  <c r="E14" i="5"/>
  <c r="E27" i="5"/>
  <c r="B21" i="5" s="1"/>
  <c r="N26" i="5" s="1"/>
  <c r="Y26" i="5" s="1"/>
  <c r="M5" i="5"/>
  <c r="M18" i="5"/>
  <c r="X14" i="5"/>
  <c r="X26" i="5"/>
  <c r="AF11" i="5"/>
  <c r="AF34" i="5"/>
  <c r="M4" i="5"/>
  <c r="X12" i="5"/>
  <c r="G6" i="5"/>
  <c r="O6" i="5" s="1"/>
  <c r="E20" i="5"/>
  <c r="E34" i="5"/>
  <c r="J34" i="5" s="1"/>
  <c r="M13" i="5"/>
  <c r="M27" i="5"/>
  <c r="X13" i="5"/>
  <c r="X27" i="5"/>
  <c r="AF13" i="5"/>
  <c r="F33" i="5"/>
  <c r="N33" i="5" s="1"/>
  <c r="Y33" i="5" s="1"/>
  <c r="F11" i="5"/>
  <c r="N11" i="5" s="1"/>
  <c r="Y11" i="5" s="1"/>
  <c r="J7" i="5"/>
  <c r="R7" i="5" s="1"/>
  <c r="I7" i="5"/>
  <c r="Q7" i="5" s="1"/>
  <c r="H7" i="5"/>
  <c r="P7" i="5" s="1"/>
  <c r="G7" i="5"/>
  <c r="O7" i="5" s="1"/>
  <c r="J5" i="5"/>
  <c r="R5" i="5" s="1"/>
  <c r="H4" i="5"/>
  <c r="P4" i="5" s="1"/>
  <c r="J4" i="5"/>
  <c r="R4" i="5" s="1"/>
  <c r="I4" i="5"/>
  <c r="Q4" i="5" s="1"/>
  <c r="G4" i="5"/>
  <c r="O4" i="5" s="1"/>
  <c r="N25" i="5"/>
  <c r="Y25" i="5" s="1"/>
  <c r="U33" i="5"/>
  <c r="H5" i="5"/>
  <c r="P5" i="5" s="1"/>
  <c r="I5" i="5"/>
  <c r="Q5" i="5" s="1"/>
  <c r="G5" i="5"/>
  <c r="O5" i="5" s="1"/>
  <c r="G12" i="5"/>
  <c r="O12" i="5" s="1"/>
  <c r="Z12" i="5" s="1"/>
  <c r="U13" i="5"/>
  <c r="Y19" i="5"/>
  <c r="U12" i="5"/>
  <c r="U20" i="5"/>
  <c r="U19" i="5"/>
  <c r="U25" i="5"/>
  <c r="I28" i="5"/>
  <c r="U27" i="5"/>
  <c r="U26" i="5"/>
  <c r="U34" i="5"/>
  <c r="U35" i="5"/>
  <c r="U14" i="5"/>
  <c r="U28" i="5"/>
  <c r="U18" i="5"/>
  <c r="U32" i="5"/>
  <c r="U21" i="5"/>
  <c r="H27" i="5"/>
  <c r="F27" i="5"/>
  <c r="F34" i="5"/>
  <c r="I12" i="5"/>
  <c r="G32" i="5"/>
  <c r="G25" i="5"/>
  <c r="I35" i="5"/>
  <c r="J28" i="5"/>
  <c r="G27" i="5"/>
  <c r="J35" i="5"/>
  <c r="H28" i="5"/>
  <c r="J26" i="5"/>
  <c r="H35" i="5"/>
  <c r="G28" i="5"/>
  <c r="I26" i="5"/>
  <c r="G35" i="5"/>
  <c r="I33" i="5"/>
  <c r="J25" i="5"/>
  <c r="F28" i="5"/>
  <c r="H26" i="5"/>
  <c r="J32" i="5"/>
  <c r="F35" i="5"/>
  <c r="I25" i="5"/>
  <c r="J27" i="5"/>
  <c r="G26" i="5"/>
  <c r="I32" i="5"/>
  <c r="G33" i="5"/>
  <c r="H25" i="5"/>
  <c r="I27" i="5"/>
  <c r="H32" i="5"/>
  <c r="I34" i="5"/>
  <c r="I13" i="5"/>
  <c r="H12" i="5"/>
  <c r="J11" i="5"/>
  <c r="I11" i="5"/>
  <c r="H11" i="5"/>
  <c r="F14" i="5"/>
  <c r="N14" i="5" s="1"/>
  <c r="Y14" i="5" s="1"/>
  <c r="H20" i="5"/>
  <c r="J13" i="5"/>
  <c r="G20" i="5"/>
  <c r="I21" i="5"/>
  <c r="F20" i="5"/>
  <c r="G11" i="5"/>
  <c r="H13" i="5"/>
  <c r="H21" i="5"/>
  <c r="J19" i="5"/>
  <c r="J14" i="5"/>
  <c r="G13" i="5"/>
  <c r="G21" i="5"/>
  <c r="I19" i="5"/>
  <c r="I14" i="5"/>
  <c r="F13" i="5"/>
  <c r="J18" i="5"/>
  <c r="F21" i="5"/>
  <c r="H19" i="5"/>
  <c r="H14" i="5"/>
  <c r="J12" i="5"/>
  <c r="I18" i="5"/>
  <c r="J20" i="5"/>
  <c r="G19" i="5"/>
  <c r="G14" i="5"/>
  <c r="H18" i="5"/>
  <c r="I20" i="5"/>
  <c r="M32" i="4"/>
  <c r="N32" i="4" s="1"/>
  <c r="F2" i="4"/>
  <c r="F1" i="4" s="1"/>
  <c r="D5" i="4"/>
  <c r="M41" i="4"/>
  <c r="N41" i="4" s="1"/>
  <c r="M40" i="4"/>
  <c r="N40" i="4" s="1"/>
  <c r="M24" i="4"/>
  <c r="N24" i="4" s="1"/>
  <c r="M25" i="4"/>
  <c r="N25" i="4" s="1"/>
  <c r="M43" i="4"/>
  <c r="N43" i="4" s="1"/>
  <c r="M35" i="4"/>
  <c r="N35" i="4" s="1"/>
  <c r="M19" i="4"/>
  <c r="N19" i="4" s="1"/>
  <c r="M17" i="4"/>
  <c r="N17" i="4" s="1"/>
  <c r="M33" i="4"/>
  <c r="N33" i="4" s="1"/>
  <c r="M26" i="4"/>
  <c r="N26" i="4" s="1"/>
  <c r="M18" i="4"/>
  <c r="N18" i="4" s="1"/>
  <c r="M22" i="4"/>
  <c r="N22" i="4" s="1"/>
  <c r="M38" i="4"/>
  <c r="N38" i="4" s="1"/>
  <c r="M23" i="4"/>
  <c r="N23" i="4" s="1"/>
  <c r="M39" i="4"/>
  <c r="N39" i="4" s="1"/>
  <c r="M42" i="4"/>
  <c r="N42" i="4" s="1"/>
  <c r="M30" i="4"/>
  <c r="N30" i="4" s="1"/>
  <c r="M37" i="4"/>
  <c r="N37" i="4" s="1"/>
  <c r="M29" i="4"/>
  <c r="N29" i="4" s="1"/>
  <c r="M21" i="4"/>
  <c r="N21" i="4" s="1"/>
  <c r="M27" i="4"/>
  <c r="N27" i="4" s="1"/>
  <c r="M34" i="4"/>
  <c r="N34" i="4" s="1"/>
  <c r="M31" i="4"/>
  <c r="N31" i="4" s="1"/>
  <c r="M44" i="4"/>
  <c r="N44" i="4" s="1"/>
  <c r="M36" i="4"/>
  <c r="N36" i="4" s="1"/>
  <c r="M28" i="4"/>
  <c r="N28" i="4" s="1"/>
  <c r="M20" i="4"/>
  <c r="N20" i="4" s="1"/>
  <c r="N14" i="4"/>
  <c r="I39" i="4"/>
  <c r="J39" i="4" s="1"/>
  <c r="I41" i="4"/>
  <c r="J41" i="4" s="1"/>
  <c r="I33" i="4"/>
  <c r="J33" i="4" s="1"/>
  <c r="I17" i="4"/>
  <c r="J17" i="4" s="1"/>
  <c r="I18" i="4"/>
  <c r="J18" i="4" s="1"/>
  <c r="I38" i="4"/>
  <c r="J38" i="4" s="1"/>
  <c r="I22" i="4"/>
  <c r="J22" i="4" s="1"/>
  <c r="I31" i="4"/>
  <c r="J31" i="4" s="1"/>
  <c r="D40" i="4"/>
  <c r="E40" i="4" s="1"/>
  <c r="F40" i="4" s="1"/>
  <c r="D24" i="4"/>
  <c r="E24" i="4" s="1"/>
  <c r="F24" i="4" s="1"/>
  <c r="D16" i="4"/>
  <c r="E16" i="4" s="1"/>
  <c r="F16" i="4" s="1"/>
  <c r="D8" i="4"/>
  <c r="I25" i="4"/>
  <c r="J25" i="4" s="1"/>
  <c r="I14" i="4"/>
  <c r="J14" i="4" s="1"/>
  <c r="I32" i="4"/>
  <c r="J32" i="4" s="1"/>
  <c r="S9" i="4"/>
  <c r="G6" i="4" s="1"/>
  <c r="D38" i="4"/>
  <c r="E38" i="4" s="1"/>
  <c r="F38" i="4" s="1"/>
  <c r="D30" i="4"/>
  <c r="E30" i="4" s="1"/>
  <c r="F30" i="4" s="1"/>
  <c r="D22" i="4"/>
  <c r="D14" i="4"/>
  <c r="E14" i="4" s="1"/>
  <c r="F14" i="4" s="1"/>
  <c r="D6" i="4"/>
  <c r="I15" i="4"/>
  <c r="J15" i="4" s="1"/>
  <c r="I29" i="4"/>
  <c r="J29" i="4" s="1"/>
  <c r="D39" i="4"/>
  <c r="E39" i="4" s="1"/>
  <c r="F39" i="4" s="1"/>
  <c r="G39" i="4" s="1"/>
  <c r="D31" i="4"/>
  <c r="E31" i="4" s="1"/>
  <c r="F31" i="4" s="1"/>
  <c r="D23" i="4"/>
  <c r="E23" i="4" s="1"/>
  <c r="F23" i="4" s="1"/>
  <c r="D15" i="4"/>
  <c r="D7" i="4"/>
  <c r="I24" i="4"/>
  <c r="J24" i="4" s="1"/>
  <c r="D37" i="4"/>
  <c r="E37" i="4" s="1"/>
  <c r="F37" i="4" s="1"/>
  <c r="D29" i="4"/>
  <c r="E29" i="4" s="1"/>
  <c r="F29" i="4" s="1"/>
  <c r="D21" i="4"/>
  <c r="E21" i="4" s="1"/>
  <c r="F21" i="4" s="1"/>
  <c r="G21" i="4" s="1"/>
  <c r="D13" i="4"/>
  <c r="E13" i="4" s="1"/>
  <c r="F13" i="4" s="1"/>
  <c r="I30" i="4"/>
  <c r="J30" i="4" s="1"/>
  <c r="I42" i="4"/>
  <c r="J42" i="4" s="1"/>
  <c r="D44" i="4"/>
  <c r="E44" i="4" s="1"/>
  <c r="F44" i="4" s="1"/>
  <c r="D36" i="4"/>
  <c r="E36" i="4" s="1"/>
  <c r="F36" i="4" s="1"/>
  <c r="D28" i="4"/>
  <c r="E28" i="4" s="1"/>
  <c r="F28" i="4" s="1"/>
  <c r="D20" i="4"/>
  <c r="E20" i="4" s="1"/>
  <c r="F20" i="4" s="1"/>
  <c r="D12" i="4"/>
  <c r="E12" i="4" s="1"/>
  <c r="F12" i="4" s="1"/>
  <c r="G12" i="4" s="1"/>
  <c r="I26" i="4"/>
  <c r="J26" i="4" s="1"/>
  <c r="I16" i="4"/>
  <c r="J16" i="4" s="1"/>
  <c r="D43" i="4"/>
  <c r="E43" i="4" s="1"/>
  <c r="F43" i="4" s="1"/>
  <c r="D35" i="4"/>
  <c r="E35" i="4" s="1"/>
  <c r="F35" i="4" s="1"/>
  <c r="D27" i="4"/>
  <c r="E27" i="4" s="1"/>
  <c r="F27" i="4" s="1"/>
  <c r="D19" i="4"/>
  <c r="E19" i="4" s="1"/>
  <c r="F19" i="4" s="1"/>
  <c r="D11" i="4"/>
  <c r="I21" i="4"/>
  <c r="J21" i="4" s="1"/>
  <c r="K21" i="4" s="1"/>
  <c r="I44" i="4"/>
  <c r="J44" i="4" s="1"/>
  <c r="I36" i="4"/>
  <c r="J36" i="4" s="1"/>
  <c r="I28" i="4"/>
  <c r="J28" i="4" s="1"/>
  <c r="I20" i="4"/>
  <c r="J20" i="4" s="1"/>
  <c r="D32" i="4"/>
  <c r="E32" i="4" s="1"/>
  <c r="F32" i="4" s="1"/>
  <c r="I40" i="4"/>
  <c r="J40" i="4" s="1"/>
  <c r="D42" i="4"/>
  <c r="E42" i="4" s="1"/>
  <c r="F42" i="4" s="1"/>
  <c r="D34" i="4"/>
  <c r="E34" i="4" s="1"/>
  <c r="F34" i="4" s="1"/>
  <c r="G34" i="4" s="1"/>
  <c r="D26" i="4"/>
  <c r="E26" i="4" s="1"/>
  <c r="F26" i="4" s="1"/>
  <c r="G26" i="4" s="1"/>
  <c r="D18" i="4"/>
  <c r="E18" i="4" s="1"/>
  <c r="F18" i="4" s="1"/>
  <c r="D10" i="4"/>
  <c r="I34" i="4"/>
  <c r="J34" i="4" s="1"/>
  <c r="I43" i="4"/>
  <c r="J43" i="4" s="1"/>
  <c r="I35" i="4"/>
  <c r="J35" i="4" s="1"/>
  <c r="I27" i="4"/>
  <c r="J27" i="4" s="1"/>
  <c r="I19" i="4"/>
  <c r="J19" i="4" s="1"/>
  <c r="K19" i="4" s="1"/>
  <c r="D41" i="4"/>
  <c r="E41" i="4" s="1"/>
  <c r="F41" i="4" s="1"/>
  <c r="G41" i="4" s="1"/>
  <c r="D33" i="4"/>
  <c r="E33" i="4" s="1"/>
  <c r="F33" i="4" s="1"/>
  <c r="D25" i="4"/>
  <c r="E25" i="4" s="1"/>
  <c r="F25" i="4" s="1"/>
  <c r="D17" i="4"/>
  <c r="E17" i="4" s="1"/>
  <c r="F17" i="4" s="1"/>
  <c r="I23" i="4"/>
  <c r="J23" i="4" s="1"/>
  <c r="I37" i="4"/>
  <c r="J37" i="4" s="1"/>
  <c r="E15" i="4"/>
  <c r="F15" i="4" s="1"/>
  <c r="E22" i="4"/>
  <c r="F22" i="4" s="1"/>
  <c r="G123" i="1"/>
  <c r="H125" i="1"/>
  <c r="H123" i="1"/>
  <c r="H126" i="1"/>
  <c r="H124" i="1"/>
  <c r="H122" i="1"/>
  <c r="G126" i="1"/>
  <c r="G124" i="1"/>
  <c r="I125" i="1"/>
  <c r="I123" i="1"/>
  <c r="J124" i="1"/>
  <c r="J122" i="1"/>
  <c r="I126" i="1"/>
  <c r="I124" i="1"/>
  <c r="I122" i="1"/>
  <c r="J126" i="1"/>
  <c r="G125" i="1"/>
  <c r="K126" i="1"/>
  <c r="K124" i="1"/>
  <c r="K122" i="1"/>
  <c r="G122" i="1"/>
  <c r="J123" i="1"/>
  <c r="K123" i="1"/>
  <c r="G12" i="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Q5" i="1"/>
  <c r="Q6" i="1" s="1"/>
  <c r="Q7" i="1" s="1"/>
  <c r="Q8" i="1" s="1"/>
  <c r="Q9" i="1" s="1"/>
  <c r="Q10" i="1" s="1"/>
  <c r="Q11" i="1" s="1"/>
  <c r="Q12" i="1" s="1"/>
  <c r="Q13" i="1" s="1"/>
  <c r="Q14" i="1" s="1"/>
  <c r="Q15" i="1" s="1"/>
  <c r="Q16" i="1" s="1"/>
  <c r="Q17" i="1" s="1"/>
  <c r="Q18" i="1" s="1"/>
  <c r="Q19" i="1" s="1"/>
  <c r="Q20" i="1" s="1"/>
  <c r="Q21" i="1" s="1"/>
  <c r="Q22" i="1" s="1"/>
  <c r="Q23" i="1" s="1"/>
  <c r="Q24" i="1" s="1"/>
  <c r="Q25" i="1" s="1"/>
  <c r="Q26" i="1" s="1"/>
  <c r="Q27" i="1" s="1"/>
  <c r="Q28" i="1" s="1"/>
  <c r="Q29" i="1" s="1"/>
  <c r="Q30" i="1" s="1"/>
  <c r="Q31" i="1" s="1"/>
  <c r="Q32" i="1" s="1"/>
  <c r="Q33" i="1" s="1"/>
  <c r="Q34" i="1" s="1"/>
  <c r="Q35" i="1" s="1"/>
  <c r="Q36" i="1" s="1"/>
  <c r="Q37" i="1" s="1"/>
  <c r="Q38" i="1" s="1"/>
  <c r="Q39" i="1" s="1"/>
  <c r="Q40" i="1" s="1"/>
  <c r="Q41" i="1" s="1"/>
  <c r="Q42" i="1" s="1"/>
  <c r="Q43" i="1" s="1"/>
  <c r="Q44" i="1" s="1"/>
  <c r="Q45" i="1" s="1"/>
  <c r="Q46" i="1" s="1"/>
  <c r="Q47" i="1" s="1"/>
  <c r="Q48" i="1" s="1"/>
  <c r="Q49" i="1" s="1"/>
  <c r="Q50" i="1" s="1"/>
  <c r="Q51" i="1" s="1"/>
  <c r="Q52" i="1" s="1"/>
  <c r="Q53" i="1" s="1"/>
  <c r="Q54" i="1" s="1"/>
  <c r="Q55" i="1" s="1"/>
  <c r="Q56" i="1" s="1"/>
  <c r="Q57" i="1" s="1"/>
  <c r="Q58" i="1" s="1"/>
  <c r="Q59" i="1" s="1"/>
  <c r="Q60" i="1" s="1"/>
  <c r="Q61" i="1" s="1"/>
  <c r="Q62" i="1" s="1"/>
  <c r="Q63" i="1" s="1"/>
  <c r="Q64" i="1" s="1"/>
  <c r="Q65" i="1" s="1"/>
  <c r="Q66" i="1" s="1"/>
  <c r="Q67" i="1" s="1"/>
  <c r="Q68" i="1" s="1"/>
  <c r="Q69" i="1" s="1"/>
  <c r="Q70" i="1" s="1"/>
  <c r="Q71" i="1" s="1"/>
  <c r="Q72" i="1" s="1"/>
  <c r="Q73" i="1" s="1"/>
  <c r="Q74" i="1" s="1"/>
  <c r="Q75" i="1" s="1"/>
  <c r="Q76" i="1" s="1"/>
  <c r="Q77" i="1" s="1"/>
  <c r="Q78" i="1" s="1"/>
  <c r="Q79" i="1" s="1"/>
  <c r="Q80" i="1" s="1"/>
  <c r="Q81" i="1" s="1"/>
  <c r="Q82" i="1" s="1"/>
  <c r="Q83" i="1" s="1"/>
  <c r="Q84" i="1" s="1"/>
  <c r="AB7" i="1"/>
  <c r="AB8" i="1" s="1"/>
  <c r="AB9" i="1" s="1"/>
  <c r="AB10" i="1" s="1"/>
  <c r="AB11" i="1" s="1"/>
  <c r="AA6" i="1"/>
  <c r="AA7" i="1" s="1"/>
  <c r="AA8" i="1" s="1"/>
  <c r="AA9" i="1" s="1"/>
  <c r="AA10" i="1" s="1"/>
  <c r="AA11" i="1" s="1"/>
  <c r="AD5" i="1"/>
  <c r="AD6" i="1" s="1"/>
  <c r="AD7" i="1" s="1"/>
  <c r="AD8" i="1" s="1"/>
  <c r="AD9" i="1" s="1"/>
  <c r="AD10" i="1" s="1"/>
  <c r="AD11" i="1" s="1"/>
  <c r="AC12" i="1"/>
  <c r="Z12" i="1"/>
  <c r="Z13" i="1" s="1"/>
  <c r="Z14" i="1" s="1"/>
  <c r="Z15" i="1" s="1"/>
  <c r="Z16" i="1" s="1"/>
  <c r="Z17" i="1" s="1"/>
  <c r="Z18" i="1" s="1"/>
  <c r="Z19" i="1" s="1"/>
  <c r="Z20" i="1" s="1"/>
  <c r="Z21" i="1" s="1"/>
  <c r="Z22" i="1" s="1"/>
  <c r="Z23" i="1" s="1"/>
  <c r="Z24" i="1" s="1"/>
  <c r="Z25" i="1" s="1"/>
  <c r="Z26" i="1" s="1"/>
  <c r="Z27" i="1" s="1"/>
  <c r="Z28" i="1" s="1"/>
  <c r="Z29" i="1" s="1"/>
  <c r="Z30" i="1" s="1"/>
  <c r="Z31" i="1" s="1"/>
  <c r="Z32" i="1" s="1"/>
  <c r="Z33" i="1" s="1"/>
  <c r="Z34" i="1" s="1"/>
  <c r="Z35" i="1" s="1"/>
  <c r="Z36" i="1" s="1"/>
  <c r="Z37" i="1" s="1"/>
  <c r="Z38" i="1" s="1"/>
  <c r="Z39" i="1" s="1"/>
  <c r="Z40" i="1" s="1"/>
  <c r="Z41" i="1" s="1"/>
  <c r="Z42" i="1" s="1"/>
  <c r="Z43" i="1" s="1"/>
  <c r="Z44" i="1" s="1"/>
  <c r="Z45" i="1" s="1"/>
  <c r="Z46" i="1" s="1"/>
  <c r="Z47" i="1" s="1"/>
  <c r="Z48" i="1" s="1"/>
  <c r="Z49" i="1" s="1"/>
  <c r="Z50" i="1" s="1"/>
  <c r="Z51" i="1" s="1"/>
  <c r="Z52" i="1" s="1"/>
  <c r="Z53" i="1" s="1"/>
  <c r="Z54" i="1" s="1"/>
  <c r="Z55" i="1" s="1"/>
  <c r="Z56" i="1" s="1"/>
  <c r="Z57" i="1" s="1"/>
  <c r="Z58" i="1" s="1"/>
  <c r="Z59" i="1" s="1"/>
  <c r="Z60" i="1" s="1"/>
  <c r="Z61" i="1" s="1"/>
  <c r="Z62" i="1" s="1"/>
  <c r="Z63" i="1" s="1"/>
  <c r="Z64" i="1" s="1"/>
  <c r="Z65" i="1" s="1"/>
  <c r="Z66" i="1" s="1"/>
  <c r="Z67" i="1" s="1"/>
  <c r="Z68" i="1" s="1"/>
  <c r="Z69" i="1" s="1"/>
  <c r="Z70" i="1" s="1"/>
  <c r="Z71" i="1" s="1"/>
  <c r="Z72" i="1" s="1"/>
  <c r="Z73" i="1" s="1"/>
  <c r="Z74" i="1" s="1"/>
  <c r="Z75" i="1" s="1"/>
  <c r="Z76" i="1" s="1"/>
  <c r="Z77" i="1" s="1"/>
  <c r="Z78" i="1" s="1"/>
  <c r="Z79" i="1" s="1"/>
  <c r="Z80" i="1" s="1"/>
  <c r="Z81" i="1" s="1"/>
  <c r="Z82" i="1" s="1"/>
  <c r="Z83" i="1" s="1"/>
  <c r="Z84" i="1" s="1"/>
  <c r="W12" i="1"/>
  <c r="W13" i="1" s="1"/>
  <c r="W14" i="1" s="1"/>
  <c r="W15" i="1" s="1"/>
  <c r="W16" i="1" s="1"/>
  <c r="W17" i="1" s="1"/>
  <c r="W18" i="1" s="1"/>
  <c r="W19" i="1" s="1"/>
  <c r="W20" i="1" s="1"/>
  <c r="W21" i="1" s="1"/>
  <c r="W22" i="1" s="1"/>
  <c r="W23" i="1" s="1"/>
  <c r="W24" i="1" s="1"/>
  <c r="W25" i="1" s="1"/>
  <c r="W26" i="1" s="1"/>
  <c r="W27" i="1" s="1"/>
  <c r="W28" i="1" s="1"/>
  <c r="W29" i="1" s="1"/>
  <c r="W30" i="1" s="1"/>
  <c r="W31" i="1" s="1"/>
  <c r="W32" i="1" s="1"/>
  <c r="W33" i="1" s="1"/>
  <c r="W34" i="1" s="1"/>
  <c r="W35" i="1" s="1"/>
  <c r="W36" i="1" s="1"/>
  <c r="W37" i="1" s="1"/>
  <c r="W38" i="1" s="1"/>
  <c r="W39" i="1" s="1"/>
  <c r="W40" i="1" s="1"/>
  <c r="W41" i="1" s="1"/>
  <c r="W42" i="1" s="1"/>
  <c r="W43" i="1" s="1"/>
  <c r="W44" i="1" s="1"/>
  <c r="W45" i="1" s="1"/>
  <c r="W46" i="1" s="1"/>
  <c r="W47" i="1" s="1"/>
  <c r="W48" i="1" s="1"/>
  <c r="W49" i="1" s="1"/>
  <c r="W50" i="1" s="1"/>
  <c r="W51" i="1" s="1"/>
  <c r="W52" i="1" s="1"/>
  <c r="W53" i="1" s="1"/>
  <c r="W54" i="1" s="1"/>
  <c r="W55" i="1" s="1"/>
  <c r="W56" i="1" s="1"/>
  <c r="W57" i="1" s="1"/>
  <c r="W58" i="1" s="1"/>
  <c r="W59" i="1" s="1"/>
  <c r="W60" i="1" s="1"/>
  <c r="W61" i="1" s="1"/>
  <c r="W62" i="1" s="1"/>
  <c r="W63" i="1" s="1"/>
  <c r="W64" i="1" s="1"/>
  <c r="W65" i="1" s="1"/>
  <c r="W66" i="1" s="1"/>
  <c r="W67" i="1" s="1"/>
  <c r="W68" i="1" s="1"/>
  <c r="W69" i="1" s="1"/>
  <c r="W70" i="1" s="1"/>
  <c r="W71" i="1" s="1"/>
  <c r="W72" i="1" s="1"/>
  <c r="W73" i="1" s="1"/>
  <c r="W74" i="1" s="1"/>
  <c r="W75" i="1" s="1"/>
  <c r="W76" i="1" s="1"/>
  <c r="W77" i="1" s="1"/>
  <c r="W78" i="1" s="1"/>
  <c r="W79" i="1" s="1"/>
  <c r="W80" i="1" s="1"/>
  <c r="W81" i="1" s="1"/>
  <c r="W82" i="1" s="1"/>
  <c r="W83" i="1" s="1"/>
  <c r="W84" i="1" s="1"/>
  <c r="V5" i="1"/>
  <c r="V6" i="1" s="1"/>
  <c r="V7" i="1" s="1"/>
  <c r="V8" i="1" s="1"/>
  <c r="V9" i="1" s="1"/>
  <c r="V10" i="1" s="1"/>
  <c r="V11" i="1" s="1"/>
  <c r="X5" i="1"/>
  <c r="X6" i="1" s="1"/>
  <c r="X7" i="1" s="1"/>
  <c r="X8" i="1" s="1"/>
  <c r="X9" i="1" s="1"/>
  <c r="X10" i="1" s="1"/>
  <c r="X11" i="1" s="1"/>
  <c r="Y5" i="1"/>
  <c r="Y6" i="1" s="1"/>
  <c r="Y7" i="1" s="1"/>
  <c r="Y8" i="1" s="1"/>
  <c r="Y9" i="1" s="1"/>
  <c r="Y10" i="1" s="1"/>
  <c r="Y11" i="1" s="1"/>
  <c r="U12" i="1"/>
  <c r="U13" i="1" s="1"/>
  <c r="U14" i="1" s="1"/>
  <c r="U15" i="1" s="1"/>
  <c r="U16" i="1" s="1"/>
  <c r="U17" i="1" s="1"/>
  <c r="U18" i="1" s="1"/>
  <c r="U19" i="1" s="1"/>
  <c r="U20" i="1" s="1"/>
  <c r="U21" i="1" s="1"/>
  <c r="U22" i="1" s="1"/>
  <c r="U23" i="1" s="1"/>
  <c r="U24" i="1" s="1"/>
  <c r="U25" i="1" s="1"/>
  <c r="U26" i="1" s="1"/>
  <c r="U27" i="1" s="1"/>
  <c r="U28" i="1" s="1"/>
  <c r="U29" i="1" s="1"/>
  <c r="U30" i="1" s="1"/>
  <c r="U31" i="1" s="1"/>
  <c r="U32" i="1" s="1"/>
  <c r="U33" i="1" s="1"/>
  <c r="U34" i="1" s="1"/>
  <c r="U35" i="1" s="1"/>
  <c r="U36" i="1" s="1"/>
  <c r="U37" i="1" s="1"/>
  <c r="U38" i="1" s="1"/>
  <c r="U39" i="1" s="1"/>
  <c r="U40" i="1" s="1"/>
  <c r="U41" i="1" s="1"/>
  <c r="U42" i="1" s="1"/>
  <c r="U43" i="1" s="1"/>
  <c r="U44" i="1" s="1"/>
  <c r="U45" i="1" s="1"/>
  <c r="U46" i="1" s="1"/>
  <c r="U47" i="1" s="1"/>
  <c r="U48" i="1" s="1"/>
  <c r="U49" i="1" s="1"/>
  <c r="U50" i="1" s="1"/>
  <c r="U51" i="1" s="1"/>
  <c r="U52" i="1" s="1"/>
  <c r="U53" i="1" s="1"/>
  <c r="U54" i="1" s="1"/>
  <c r="U55" i="1" s="1"/>
  <c r="U56" i="1" s="1"/>
  <c r="U57" i="1" s="1"/>
  <c r="U58" i="1" s="1"/>
  <c r="U59" i="1" s="1"/>
  <c r="U60" i="1" s="1"/>
  <c r="U61" i="1" s="1"/>
  <c r="U62" i="1" s="1"/>
  <c r="U63" i="1" s="1"/>
  <c r="U64" i="1" s="1"/>
  <c r="U65" i="1" s="1"/>
  <c r="U66" i="1" s="1"/>
  <c r="U67" i="1" s="1"/>
  <c r="U68" i="1" s="1"/>
  <c r="U69" i="1" s="1"/>
  <c r="U70" i="1" s="1"/>
  <c r="U71" i="1" s="1"/>
  <c r="U72" i="1" s="1"/>
  <c r="U73" i="1" s="1"/>
  <c r="U74" i="1" s="1"/>
  <c r="U75" i="1" s="1"/>
  <c r="U76" i="1" s="1"/>
  <c r="U77" i="1" s="1"/>
  <c r="U78" i="1" s="1"/>
  <c r="U79" i="1" s="1"/>
  <c r="U80" i="1" s="1"/>
  <c r="U81" i="1" s="1"/>
  <c r="U82" i="1" s="1"/>
  <c r="U83" i="1" s="1"/>
  <c r="U84" i="1" s="1"/>
  <c r="R5" i="1"/>
  <c r="R6" i="1" s="1"/>
  <c r="R7" i="1" s="1"/>
  <c r="R8" i="1" s="1"/>
  <c r="R9" i="1" s="1"/>
  <c r="R10" i="1" s="1"/>
  <c r="R11" i="1" s="1"/>
  <c r="S5" i="1"/>
  <c r="S6" i="1" s="1"/>
  <c r="S7" i="1" s="1"/>
  <c r="S8" i="1" s="1"/>
  <c r="S9" i="1" s="1"/>
  <c r="S10" i="1" s="1"/>
  <c r="S11" i="1" s="1"/>
  <c r="T5" i="1"/>
  <c r="T6" i="1" s="1"/>
  <c r="T7" i="1" s="1"/>
  <c r="T8" i="1" s="1"/>
  <c r="T9" i="1" s="1"/>
  <c r="T10" i="1" s="1"/>
  <c r="T11" i="1" s="1"/>
  <c r="M12" i="1"/>
  <c r="M13" i="1" s="1"/>
  <c r="M14" i="1" s="1"/>
  <c r="M15" i="1" s="1"/>
  <c r="M16" i="1" s="1"/>
  <c r="M17" i="1" s="1"/>
  <c r="M18" i="1" s="1"/>
  <c r="M19" i="1" s="1"/>
  <c r="M20" i="1" s="1"/>
  <c r="M21" i="1" s="1"/>
  <c r="M22" i="1" s="1"/>
  <c r="M23" i="1" s="1"/>
  <c r="M24" i="1" s="1"/>
  <c r="M25" i="1" s="1"/>
  <c r="M26" i="1" s="1"/>
  <c r="M27" i="1" s="1"/>
  <c r="M28" i="1" s="1"/>
  <c r="M29" i="1" s="1"/>
  <c r="M30" i="1" s="1"/>
  <c r="M31" i="1" s="1"/>
  <c r="M32" i="1" s="1"/>
  <c r="M33" i="1" s="1"/>
  <c r="M34" i="1" s="1"/>
  <c r="M35" i="1" s="1"/>
  <c r="M36" i="1" s="1"/>
  <c r="M37" i="1" s="1"/>
  <c r="M38" i="1" s="1"/>
  <c r="M39" i="1" s="1"/>
  <c r="M40" i="1" s="1"/>
  <c r="M41" i="1" s="1"/>
  <c r="M42" i="1" s="1"/>
  <c r="M43" i="1" s="1"/>
  <c r="M44" i="1" s="1"/>
  <c r="M45" i="1" s="1"/>
  <c r="M46" i="1" s="1"/>
  <c r="M47" i="1" s="1"/>
  <c r="M48" i="1" s="1"/>
  <c r="M49" i="1" s="1"/>
  <c r="M50" i="1" s="1"/>
  <c r="M51" i="1" s="1"/>
  <c r="M52" i="1" s="1"/>
  <c r="M53" i="1" s="1"/>
  <c r="M54" i="1" s="1"/>
  <c r="M55" i="1" s="1"/>
  <c r="M56" i="1" s="1"/>
  <c r="M57" i="1" s="1"/>
  <c r="M58" i="1" s="1"/>
  <c r="M59" i="1" s="1"/>
  <c r="M60" i="1" s="1"/>
  <c r="M61" i="1" s="1"/>
  <c r="M62" i="1" s="1"/>
  <c r="M63" i="1" s="1"/>
  <c r="M64" i="1" s="1"/>
  <c r="M65" i="1" s="1"/>
  <c r="M66" i="1" s="1"/>
  <c r="M67" i="1" s="1"/>
  <c r="M68" i="1" s="1"/>
  <c r="M69" i="1" s="1"/>
  <c r="M70" i="1" s="1"/>
  <c r="M71" i="1" s="1"/>
  <c r="M72" i="1" s="1"/>
  <c r="M73" i="1" s="1"/>
  <c r="M74" i="1" s="1"/>
  <c r="M75" i="1" s="1"/>
  <c r="M76" i="1" s="1"/>
  <c r="M77" i="1" s="1"/>
  <c r="M78" i="1" s="1"/>
  <c r="M79" i="1" s="1"/>
  <c r="M80" i="1" s="1"/>
  <c r="M81" i="1" s="1"/>
  <c r="M82" i="1" s="1"/>
  <c r="M83" i="1" s="1"/>
  <c r="M84" i="1" s="1"/>
  <c r="O12" i="1"/>
  <c r="O13" i="1" s="1"/>
  <c r="O14" i="1" s="1"/>
  <c r="O15" i="1" s="1"/>
  <c r="O16" i="1" s="1"/>
  <c r="O17" i="1" s="1"/>
  <c r="O18" i="1" s="1"/>
  <c r="O19" i="1" s="1"/>
  <c r="O20" i="1" s="1"/>
  <c r="O21" i="1" s="1"/>
  <c r="O22" i="1" s="1"/>
  <c r="O23" i="1" s="1"/>
  <c r="O24" i="1" s="1"/>
  <c r="O25" i="1" s="1"/>
  <c r="O26" i="1" s="1"/>
  <c r="O27" i="1" s="1"/>
  <c r="O28" i="1" s="1"/>
  <c r="O29" i="1" s="1"/>
  <c r="O30" i="1" s="1"/>
  <c r="O31" i="1" s="1"/>
  <c r="O32" i="1" s="1"/>
  <c r="O33" i="1" s="1"/>
  <c r="O34" i="1" s="1"/>
  <c r="O35" i="1" s="1"/>
  <c r="O36" i="1" s="1"/>
  <c r="O37" i="1" s="1"/>
  <c r="O38" i="1" s="1"/>
  <c r="O39"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O65" i="1" s="1"/>
  <c r="O66" i="1" s="1"/>
  <c r="O67" i="1" s="1"/>
  <c r="O68" i="1" s="1"/>
  <c r="O69" i="1" s="1"/>
  <c r="O70" i="1" s="1"/>
  <c r="O71" i="1" s="1"/>
  <c r="O72" i="1" s="1"/>
  <c r="O73" i="1" s="1"/>
  <c r="O74" i="1" s="1"/>
  <c r="O75" i="1" s="1"/>
  <c r="O76" i="1" s="1"/>
  <c r="O77" i="1" s="1"/>
  <c r="O78" i="1" s="1"/>
  <c r="O79" i="1" s="1"/>
  <c r="O80" i="1" s="1"/>
  <c r="O81" i="1" s="1"/>
  <c r="O82" i="1" s="1"/>
  <c r="O83" i="1" s="1"/>
  <c r="O84" i="1" s="1"/>
  <c r="P12" i="1"/>
  <c r="P13" i="1" s="1"/>
  <c r="P14" i="1" s="1"/>
  <c r="P15" i="1" s="1"/>
  <c r="P16" i="1" s="1"/>
  <c r="P17" i="1" s="1"/>
  <c r="P18" i="1" s="1"/>
  <c r="P19" i="1" s="1"/>
  <c r="P20" i="1" s="1"/>
  <c r="P21" i="1" s="1"/>
  <c r="P22" i="1" s="1"/>
  <c r="P23" i="1" s="1"/>
  <c r="P24" i="1" s="1"/>
  <c r="P25" i="1" s="1"/>
  <c r="P26" i="1" s="1"/>
  <c r="P27" i="1" s="1"/>
  <c r="P28" i="1" s="1"/>
  <c r="P29" i="1" s="1"/>
  <c r="P30" i="1" s="1"/>
  <c r="P31" i="1" s="1"/>
  <c r="P32" i="1" s="1"/>
  <c r="P33" i="1" s="1"/>
  <c r="P34" i="1" s="1"/>
  <c r="P35" i="1" s="1"/>
  <c r="P36" i="1" s="1"/>
  <c r="P37" i="1" s="1"/>
  <c r="P38" i="1" s="1"/>
  <c r="P39" i="1" s="1"/>
  <c r="P40" i="1" s="1"/>
  <c r="P41" i="1" s="1"/>
  <c r="P42" i="1" s="1"/>
  <c r="P43" i="1" s="1"/>
  <c r="P44" i="1" s="1"/>
  <c r="P45" i="1" s="1"/>
  <c r="P46" i="1" s="1"/>
  <c r="P47" i="1" s="1"/>
  <c r="P48" i="1" s="1"/>
  <c r="P49" i="1" s="1"/>
  <c r="P50" i="1" s="1"/>
  <c r="P51" i="1" s="1"/>
  <c r="P52" i="1" s="1"/>
  <c r="P53" i="1" s="1"/>
  <c r="P54" i="1" s="1"/>
  <c r="P55" i="1" s="1"/>
  <c r="P56" i="1" s="1"/>
  <c r="P57" i="1" s="1"/>
  <c r="P58" i="1" s="1"/>
  <c r="P59" i="1" s="1"/>
  <c r="P60" i="1" s="1"/>
  <c r="P61" i="1" s="1"/>
  <c r="P62" i="1" s="1"/>
  <c r="P63" i="1" s="1"/>
  <c r="P64" i="1" s="1"/>
  <c r="P65" i="1" s="1"/>
  <c r="P66" i="1" s="1"/>
  <c r="P67" i="1" s="1"/>
  <c r="P68" i="1" s="1"/>
  <c r="P69" i="1" s="1"/>
  <c r="P70" i="1" s="1"/>
  <c r="P71" i="1" s="1"/>
  <c r="P72" i="1" s="1"/>
  <c r="P73" i="1" s="1"/>
  <c r="P74" i="1" s="1"/>
  <c r="P75" i="1" s="1"/>
  <c r="P76" i="1" s="1"/>
  <c r="P77" i="1" s="1"/>
  <c r="P78" i="1" s="1"/>
  <c r="P79" i="1" s="1"/>
  <c r="P80" i="1" s="1"/>
  <c r="P81" i="1" s="1"/>
  <c r="P82" i="1" s="1"/>
  <c r="P83" i="1" s="1"/>
  <c r="P84" i="1" s="1"/>
  <c r="N6" i="1"/>
  <c r="N7" i="1" s="1"/>
  <c r="N8" i="1" s="1"/>
  <c r="N9" i="1" s="1"/>
  <c r="N10" i="1" s="1"/>
  <c r="N11" i="1" s="1"/>
  <c r="L12" i="1"/>
  <c r="L13" i="1" s="1"/>
  <c r="L14" i="1" s="1"/>
  <c r="L15" i="1" s="1"/>
  <c r="L16" i="1" s="1"/>
  <c r="L17" i="1" s="1"/>
  <c r="L18" i="1" s="1"/>
  <c r="L19" i="1" s="1"/>
  <c r="L20" i="1" s="1"/>
  <c r="L21" i="1" s="1"/>
  <c r="L22" i="1" s="1"/>
  <c r="L23" i="1" s="1"/>
  <c r="L24" i="1" s="1"/>
  <c r="L25" i="1" s="1"/>
  <c r="L26" i="1" s="1"/>
  <c r="L27" i="1" s="1"/>
  <c r="L28" i="1" s="1"/>
  <c r="L29" i="1" s="1"/>
  <c r="L30" i="1" s="1"/>
  <c r="L31" i="1" s="1"/>
  <c r="L32" i="1" s="1"/>
  <c r="L33" i="1" s="1"/>
  <c r="L34" i="1" s="1"/>
  <c r="L35" i="1" s="1"/>
  <c r="L36" i="1" s="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L81" i="1" s="1"/>
  <c r="L82" i="1" s="1"/>
  <c r="L83" i="1" s="1"/>
  <c r="L84" i="1" s="1"/>
  <c r="K12" i="1"/>
  <c r="K13" i="1" s="1"/>
  <c r="K14" i="1" s="1"/>
  <c r="K15" i="1" s="1"/>
  <c r="K16" i="1" s="1"/>
  <c r="K17" i="1" s="1"/>
  <c r="K18" i="1" s="1"/>
  <c r="K19" i="1" s="1"/>
  <c r="K20" i="1" s="1"/>
  <c r="K21" i="1" s="1"/>
  <c r="K22" i="1" s="1"/>
  <c r="K23" i="1" s="1"/>
  <c r="K24" i="1" s="1"/>
  <c r="K25" i="1" s="1"/>
  <c r="K26" i="1" s="1"/>
  <c r="K27" i="1" s="1"/>
  <c r="K28" i="1" s="1"/>
  <c r="K29" i="1" s="1"/>
  <c r="K30" i="1" s="1"/>
  <c r="K31" i="1" s="1"/>
  <c r="K32" i="1" s="1"/>
  <c r="K33" i="1" s="1"/>
  <c r="K34" i="1" s="1"/>
  <c r="K35" i="1" s="1"/>
  <c r="K36" i="1" s="1"/>
  <c r="K37" i="1" s="1"/>
  <c r="K38" i="1" s="1"/>
  <c r="K39" i="1" s="1"/>
  <c r="K40" i="1" s="1"/>
  <c r="K41" i="1" s="1"/>
  <c r="K42" i="1" s="1"/>
  <c r="K43" i="1" s="1"/>
  <c r="K44" i="1" s="1"/>
  <c r="K45" i="1" s="1"/>
  <c r="K46" i="1" s="1"/>
  <c r="K47" i="1" s="1"/>
  <c r="K48" i="1" s="1"/>
  <c r="K49" i="1" s="1"/>
  <c r="K50" i="1" s="1"/>
  <c r="K51" i="1" s="1"/>
  <c r="K52" i="1" s="1"/>
  <c r="K53" i="1" s="1"/>
  <c r="K54" i="1" s="1"/>
  <c r="K55" i="1" s="1"/>
  <c r="K56" i="1" s="1"/>
  <c r="K57" i="1" s="1"/>
  <c r="K58" i="1" s="1"/>
  <c r="K59" i="1" s="1"/>
  <c r="K60" i="1" s="1"/>
  <c r="K61" i="1" s="1"/>
  <c r="K62" i="1" s="1"/>
  <c r="K63" i="1" s="1"/>
  <c r="K64" i="1" s="1"/>
  <c r="K65" i="1" s="1"/>
  <c r="K66" i="1" s="1"/>
  <c r="K67" i="1" s="1"/>
  <c r="K68" i="1" s="1"/>
  <c r="K69" i="1" s="1"/>
  <c r="K70" i="1" s="1"/>
  <c r="K71" i="1" s="1"/>
  <c r="K72" i="1" s="1"/>
  <c r="K73" i="1" s="1"/>
  <c r="K74" i="1" s="1"/>
  <c r="K75" i="1" s="1"/>
  <c r="K76" i="1" s="1"/>
  <c r="K77" i="1" s="1"/>
  <c r="K78" i="1" s="1"/>
  <c r="K79" i="1" s="1"/>
  <c r="K80" i="1" s="1"/>
  <c r="K81" i="1" s="1"/>
  <c r="K82" i="1" s="1"/>
  <c r="K83" i="1" s="1"/>
  <c r="K84" i="1" s="1"/>
  <c r="J5" i="1"/>
  <c r="J6" i="1" s="1"/>
  <c r="J7" i="1" s="1"/>
  <c r="J8" i="1" s="1"/>
  <c r="J9" i="1" s="1"/>
  <c r="J10" i="1" s="1"/>
  <c r="J11" i="1" s="1"/>
  <c r="I12" i="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H5" i="1"/>
  <c r="H6" i="1" s="1"/>
  <c r="H7" i="1" s="1"/>
  <c r="H8" i="1" s="1"/>
  <c r="H9" i="1" s="1"/>
  <c r="H10" i="1" s="1"/>
  <c r="H11" i="1" s="1"/>
  <c r="E5" i="1"/>
  <c r="D6" i="1"/>
  <c r="E4" i="1"/>
  <c r="E18" i="6" l="1"/>
  <c r="F17" i="6"/>
  <c r="H33" i="5"/>
  <c r="H34" i="5"/>
  <c r="J6" i="5"/>
  <c r="R6" i="5" s="1"/>
  <c r="F6" i="5"/>
  <c r="N6" i="5" s="1"/>
  <c r="H6" i="5"/>
  <c r="P6" i="5" s="1"/>
  <c r="I6" i="5"/>
  <c r="Q6" i="5" s="1"/>
  <c r="AG33" i="5"/>
  <c r="AG26" i="5"/>
  <c r="R35" i="5"/>
  <c r="AC35" i="5" s="1"/>
  <c r="AK35" i="5" s="1"/>
  <c r="O33" i="5"/>
  <c r="Z33" i="5" s="1"/>
  <c r="AH33" i="5" s="1"/>
  <c r="R32" i="5"/>
  <c r="AC32" i="5" s="1"/>
  <c r="AK32" i="5" s="1"/>
  <c r="O28" i="5"/>
  <c r="Z28" i="5" s="1"/>
  <c r="AH28" i="5" s="1"/>
  <c r="O27" i="5"/>
  <c r="Z27" i="5" s="1"/>
  <c r="AH27" i="5" s="1"/>
  <c r="N27" i="5"/>
  <c r="Y27" i="5" s="1"/>
  <c r="AG27" i="5" s="1"/>
  <c r="Q26" i="5"/>
  <c r="AB26" i="5" s="1"/>
  <c r="AJ26" i="5" s="1"/>
  <c r="R34" i="5"/>
  <c r="AC34" i="5" s="1"/>
  <c r="AK34" i="5" s="1"/>
  <c r="P26" i="5"/>
  <c r="AA26" i="5" s="1"/>
  <c r="AI26" i="5" s="1"/>
  <c r="R28" i="5"/>
  <c r="AC28" i="5" s="1"/>
  <c r="AK28" i="5" s="1"/>
  <c r="P27" i="5"/>
  <c r="AA27" i="5" s="1"/>
  <c r="AI27" i="5" s="1"/>
  <c r="P25" i="5"/>
  <c r="AA25" i="5" s="1"/>
  <c r="AI25" i="5" s="1"/>
  <c r="P34" i="5"/>
  <c r="AA34" i="5" s="1"/>
  <c r="AI34" i="5" s="1"/>
  <c r="Q32" i="5"/>
  <c r="AB32" i="5" s="1"/>
  <c r="AJ32" i="5" s="1"/>
  <c r="N28" i="5"/>
  <c r="Y28" i="5" s="1"/>
  <c r="AG28" i="5" s="1"/>
  <c r="R33" i="5"/>
  <c r="AC33" i="5" s="1"/>
  <c r="AK33" i="5" s="1"/>
  <c r="Q35" i="5"/>
  <c r="AB35" i="5" s="1"/>
  <c r="AJ35" i="5" s="1"/>
  <c r="O26" i="5"/>
  <c r="Z26" i="5" s="1"/>
  <c r="AH26" i="5" s="1"/>
  <c r="R25" i="5"/>
  <c r="AC25" i="5" s="1"/>
  <c r="AK25" i="5" s="1"/>
  <c r="P35" i="5"/>
  <c r="AA35" i="5" s="1"/>
  <c r="AI35" i="5" s="1"/>
  <c r="O25" i="5"/>
  <c r="Z25" i="5" s="1"/>
  <c r="AH25" i="5" s="1"/>
  <c r="R27" i="5"/>
  <c r="AC27" i="5" s="1"/>
  <c r="AK27" i="5" s="1"/>
  <c r="R26" i="5"/>
  <c r="AC26" i="5" s="1"/>
  <c r="AK26" i="5" s="1"/>
  <c r="Q34" i="5"/>
  <c r="AB34" i="5" s="1"/>
  <c r="AJ34" i="5" s="1"/>
  <c r="Q33" i="5"/>
  <c r="AB33" i="5" s="1"/>
  <c r="AJ33" i="5" s="1"/>
  <c r="Q28" i="5"/>
  <c r="AB28" i="5" s="1"/>
  <c r="AJ28" i="5" s="1"/>
  <c r="P32" i="5"/>
  <c r="AA32" i="5" s="1"/>
  <c r="AI32" i="5" s="1"/>
  <c r="Q25" i="5"/>
  <c r="AB25" i="5" s="1"/>
  <c r="AJ25" i="5" s="1"/>
  <c r="O35" i="5"/>
  <c r="Z35" i="5" s="1"/>
  <c r="AH35" i="5" s="1"/>
  <c r="P28" i="5"/>
  <c r="AA28" i="5" s="1"/>
  <c r="AI28" i="5" s="1"/>
  <c r="N35" i="5"/>
  <c r="Y35" i="5" s="1"/>
  <c r="AG35" i="5" s="1"/>
  <c r="O32" i="5"/>
  <c r="Z32" i="5" s="1"/>
  <c r="AH32" i="5" s="1"/>
  <c r="Q27" i="5"/>
  <c r="AB27" i="5" s="1"/>
  <c r="AJ27" i="5" s="1"/>
  <c r="P33" i="5"/>
  <c r="AA33" i="5" s="1"/>
  <c r="AI33" i="5" s="1"/>
  <c r="Y32" i="5"/>
  <c r="AG32" i="5" s="1"/>
  <c r="O34" i="5"/>
  <c r="Z34" i="5" s="1"/>
  <c r="AH34" i="5" s="1"/>
  <c r="N34" i="5"/>
  <c r="Y34" i="5" s="1"/>
  <c r="AG34" i="5" s="1"/>
  <c r="Q20" i="5"/>
  <c r="AB20" i="5" s="1"/>
  <c r="AJ20" i="5" s="1"/>
  <c r="N18" i="5"/>
  <c r="Y18" i="5" s="1"/>
  <c r="AG18" i="5" s="1"/>
  <c r="Q21" i="5"/>
  <c r="AB21" i="5" s="1"/>
  <c r="AJ21" i="5" s="1"/>
  <c r="P18" i="5"/>
  <c r="AA18" i="5" s="1"/>
  <c r="AI18" i="5" s="1"/>
  <c r="P19" i="5"/>
  <c r="AA19" i="5" s="1"/>
  <c r="AI19" i="5" s="1"/>
  <c r="O20" i="5"/>
  <c r="Z20" i="5" s="1"/>
  <c r="AH20" i="5" s="1"/>
  <c r="N21" i="5"/>
  <c r="Y21" i="5" s="1"/>
  <c r="AG21" i="5" s="1"/>
  <c r="N20" i="5"/>
  <c r="Y20" i="5" s="1"/>
  <c r="AG20" i="5" s="1"/>
  <c r="R18" i="5"/>
  <c r="AC18" i="5" s="1"/>
  <c r="AK18" i="5" s="1"/>
  <c r="R19" i="5"/>
  <c r="AC19" i="5" s="1"/>
  <c r="AK19" i="5" s="1"/>
  <c r="P20" i="5"/>
  <c r="AA20" i="5" s="1"/>
  <c r="AI20" i="5" s="1"/>
  <c r="O21" i="5"/>
  <c r="Z21" i="5" s="1"/>
  <c r="AH21" i="5" s="1"/>
  <c r="O19" i="5"/>
  <c r="Z19" i="5" s="1"/>
  <c r="AH19" i="5" s="1"/>
  <c r="P21" i="5"/>
  <c r="AA21" i="5" s="1"/>
  <c r="AI21" i="5" s="1"/>
  <c r="R20" i="5"/>
  <c r="AC20" i="5" s="1"/>
  <c r="AK20" i="5" s="1"/>
  <c r="R21" i="5"/>
  <c r="AC21" i="5" s="1"/>
  <c r="AK21" i="5" s="1"/>
  <c r="O18" i="5"/>
  <c r="Z18" i="5" s="1"/>
  <c r="AH18" i="5" s="1"/>
  <c r="Q18" i="5"/>
  <c r="AB18" i="5" s="1"/>
  <c r="AJ18" i="5" s="1"/>
  <c r="Q19" i="5"/>
  <c r="AB19" i="5" s="1"/>
  <c r="AJ19" i="5" s="1"/>
  <c r="O11" i="5"/>
  <c r="Z11" i="5" s="1"/>
  <c r="AH11" i="5" s="1"/>
  <c r="R12" i="5"/>
  <c r="AC12" i="5" s="1"/>
  <c r="AK12" i="5" s="1"/>
  <c r="O13" i="5"/>
  <c r="Z13" i="5" s="1"/>
  <c r="AH13" i="5" s="1"/>
  <c r="N12" i="5"/>
  <c r="Y12" i="5" s="1"/>
  <c r="AG12" i="5" s="1"/>
  <c r="R13" i="5"/>
  <c r="AC13" i="5" s="1"/>
  <c r="AK13" i="5" s="1"/>
  <c r="AG11" i="5"/>
  <c r="P12" i="5"/>
  <c r="AA12" i="5" s="1"/>
  <c r="AI12" i="5" s="1"/>
  <c r="P11" i="5"/>
  <c r="AA11" i="5" s="1"/>
  <c r="AI11" i="5" s="1"/>
  <c r="O14" i="5"/>
  <c r="Z14" i="5" s="1"/>
  <c r="AH14" i="5" s="1"/>
  <c r="R14" i="5"/>
  <c r="AC14" i="5" s="1"/>
  <c r="AK14" i="5" s="1"/>
  <c r="R11" i="5"/>
  <c r="AC11" i="5" s="1"/>
  <c r="AK11" i="5" s="1"/>
  <c r="N13" i="5"/>
  <c r="Y13" i="5" s="1"/>
  <c r="AG13" i="5" s="1"/>
  <c r="AG14" i="5"/>
  <c r="Q13" i="5"/>
  <c r="AB13" i="5" s="1"/>
  <c r="AJ13" i="5" s="1"/>
  <c r="Q12" i="5"/>
  <c r="AB12" i="5" s="1"/>
  <c r="AJ12" i="5" s="1"/>
  <c r="P14" i="5"/>
  <c r="AA14" i="5" s="1"/>
  <c r="AI14" i="5" s="1"/>
  <c r="Q11" i="5"/>
  <c r="AB11" i="5" s="1"/>
  <c r="AJ11" i="5" s="1"/>
  <c r="Q14" i="5"/>
  <c r="AB14" i="5" s="1"/>
  <c r="AJ14" i="5" s="1"/>
  <c r="P13" i="5"/>
  <c r="AA13" i="5" s="1"/>
  <c r="AI13" i="5" s="1"/>
  <c r="AG19" i="5"/>
  <c r="AG25" i="5"/>
  <c r="AH12" i="5"/>
  <c r="K35" i="4"/>
  <c r="G28" i="4"/>
  <c r="G37" i="4"/>
  <c r="K15" i="4"/>
  <c r="K14" i="4"/>
  <c r="K38" i="4"/>
  <c r="O28" i="4"/>
  <c r="G19" i="4"/>
  <c r="G32" i="4"/>
  <c r="G27" i="4"/>
  <c r="G36" i="4"/>
  <c r="K24" i="4"/>
  <c r="K25" i="4"/>
  <c r="K18" i="4"/>
  <c r="K40" i="4"/>
  <c r="K23" i="4"/>
  <c r="K37" i="4"/>
  <c r="K43" i="4"/>
  <c r="G33" i="4"/>
  <c r="G18" i="4"/>
  <c r="O37" i="4"/>
  <c r="O20" i="4"/>
  <c r="O29" i="4"/>
  <c r="O18" i="4"/>
  <c r="G20" i="4"/>
  <c r="G17" i="4"/>
  <c r="K34" i="4"/>
  <c r="K20" i="4"/>
  <c r="G35" i="4"/>
  <c r="G44" i="4"/>
  <c r="G14" i="4"/>
  <c r="K17" i="4"/>
  <c r="G22" i="4"/>
  <c r="G25" i="4"/>
  <c r="K28" i="4"/>
  <c r="G43" i="4"/>
  <c r="K42" i="4"/>
  <c r="G16" i="4"/>
  <c r="K33" i="4"/>
  <c r="O44" i="4"/>
  <c r="O42" i="4"/>
  <c r="O17" i="4"/>
  <c r="G15" i="4"/>
  <c r="K36" i="4"/>
  <c r="K16" i="4"/>
  <c r="K30" i="4"/>
  <c r="G23" i="4"/>
  <c r="G30" i="4"/>
  <c r="G24" i="4"/>
  <c r="G10" i="4"/>
  <c r="K44" i="4"/>
  <c r="K26" i="4"/>
  <c r="G13" i="4"/>
  <c r="G31" i="4"/>
  <c r="G38" i="4"/>
  <c r="G40" i="4"/>
  <c r="K39" i="4"/>
  <c r="K6" i="4"/>
  <c r="K5" i="4"/>
  <c r="K27" i="4"/>
  <c r="G42" i="4"/>
  <c r="G29" i="4"/>
  <c r="K29" i="4"/>
  <c r="K32" i="4"/>
  <c r="K22" i="4"/>
  <c r="O21" i="4"/>
  <c r="O22" i="4"/>
  <c r="O19" i="4"/>
  <c r="K41" i="4"/>
  <c r="O31" i="4"/>
  <c r="O32" i="4"/>
  <c r="O15" i="4"/>
  <c r="O13" i="4"/>
  <c r="K12" i="4"/>
  <c r="K10" i="4"/>
  <c r="O24" i="4"/>
  <c r="G9" i="4"/>
  <c r="G5" i="4"/>
  <c r="O38" i="4"/>
  <c r="O6" i="4"/>
  <c r="O36" i="4"/>
  <c r="O30" i="4"/>
  <c r="O26" i="4"/>
  <c r="O40" i="4"/>
  <c r="O5" i="4"/>
  <c r="O25" i="4"/>
  <c r="O16" i="4"/>
  <c r="O33" i="4"/>
  <c r="K13" i="4"/>
  <c r="K7" i="4"/>
  <c r="O41" i="4"/>
  <c r="O34" i="4"/>
  <c r="O39" i="4"/>
  <c r="O10" i="4"/>
  <c r="O7" i="4"/>
  <c r="O43" i="4"/>
  <c r="K11" i="4"/>
  <c r="G11" i="4"/>
  <c r="O12" i="4"/>
  <c r="G8" i="4"/>
  <c r="K8" i="4"/>
  <c r="O9" i="4"/>
  <c r="O11" i="4"/>
  <c r="K31" i="4"/>
  <c r="O14" i="4"/>
  <c r="O27" i="4"/>
  <c r="O23" i="4"/>
  <c r="O8" i="4"/>
  <c r="K9" i="4"/>
  <c r="G7" i="4"/>
  <c r="O35" i="4"/>
  <c r="AC13" i="1"/>
  <c r="AC14" i="1" s="1"/>
  <c r="AC15" i="1" s="1"/>
  <c r="AC16" i="1" s="1"/>
  <c r="AC17" i="1" s="1"/>
  <c r="AC18" i="1" s="1"/>
  <c r="AC19" i="1" s="1"/>
  <c r="AC20" i="1" s="1"/>
  <c r="AC21" i="1" s="1"/>
  <c r="AC22" i="1" s="1"/>
  <c r="AC23" i="1" s="1"/>
  <c r="AC24" i="1" s="1"/>
  <c r="AC25" i="1" s="1"/>
  <c r="AC26" i="1" s="1"/>
  <c r="AC27" i="1" s="1"/>
  <c r="AC28" i="1" s="1"/>
  <c r="AC29" i="1" s="1"/>
  <c r="AC30" i="1" s="1"/>
  <c r="AC31" i="1" s="1"/>
  <c r="AC32" i="1" s="1"/>
  <c r="AC33" i="1" s="1"/>
  <c r="AC34" i="1" s="1"/>
  <c r="AC35" i="1" s="1"/>
  <c r="AC36" i="1" s="1"/>
  <c r="AC37" i="1" s="1"/>
  <c r="AC38" i="1" s="1"/>
  <c r="AC39" i="1" s="1"/>
  <c r="AC40" i="1" s="1"/>
  <c r="AC41" i="1" s="1"/>
  <c r="AC42" i="1" s="1"/>
  <c r="AC43" i="1" s="1"/>
  <c r="AC44" i="1" s="1"/>
  <c r="AC45" i="1" s="1"/>
  <c r="AC46" i="1" s="1"/>
  <c r="AC47" i="1" s="1"/>
  <c r="AC48" i="1" s="1"/>
  <c r="AC49" i="1" s="1"/>
  <c r="AC50" i="1" s="1"/>
  <c r="AC51" i="1" s="1"/>
  <c r="AC52" i="1" s="1"/>
  <c r="AC53" i="1" s="1"/>
  <c r="AC54" i="1" s="1"/>
  <c r="AC55" i="1" s="1"/>
  <c r="AC56" i="1" s="1"/>
  <c r="AC57" i="1" s="1"/>
  <c r="AC58" i="1" s="1"/>
  <c r="AC59" i="1" s="1"/>
  <c r="AC60" i="1" s="1"/>
  <c r="AC61" i="1" s="1"/>
  <c r="AC62" i="1" s="1"/>
  <c r="AC63" i="1" s="1"/>
  <c r="AC64" i="1" s="1"/>
  <c r="AC65" i="1" s="1"/>
  <c r="AC66" i="1" s="1"/>
  <c r="AC67" i="1" s="1"/>
  <c r="AC68" i="1" s="1"/>
  <c r="AC69" i="1" s="1"/>
  <c r="AC70" i="1" s="1"/>
  <c r="AC71" i="1" s="1"/>
  <c r="AC72" i="1" s="1"/>
  <c r="AC73" i="1" s="1"/>
  <c r="AC74" i="1" s="1"/>
  <c r="AC75" i="1" s="1"/>
  <c r="AC76" i="1" s="1"/>
  <c r="AC77" i="1" s="1"/>
  <c r="AC78" i="1" s="1"/>
  <c r="AC79" i="1" s="1"/>
  <c r="AC80" i="1" s="1"/>
  <c r="AC81" i="1" s="1"/>
  <c r="AC82" i="1" s="1"/>
  <c r="AC83" i="1" s="1"/>
  <c r="AC84" i="1" s="1"/>
  <c r="AD12" i="1"/>
  <c r="AD13" i="1" s="1"/>
  <c r="AD14" i="1" s="1"/>
  <c r="AD15" i="1" s="1"/>
  <c r="AD16" i="1" s="1"/>
  <c r="AD17" i="1" s="1"/>
  <c r="AD18" i="1" s="1"/>
  <c r="AD19" i="1" s="1"/>
  <c r="AD20" i="1" s="1"/>
  <c r="AD21" i="1" s="1"/>
  <c r="AD22" i="1" s="1"/>
  <c r="AD23" i="1" s="1"/>
  <c r="AD24" i="1" s="1"/>
  <c r="AD25" i="1" s="1"/>
  <c r="AD26" i="1" s="1"/>
  <c r="AD27" i="1" s="1"/>
  <c r="AD28" i="1" s="1"/>
  <c r="AD29" i="1" s="1"/>
  <c r="AD30" i="1" s="1"/>
  <c r="AD31" i="1" s="1"/>
  <c r="AD32" i="1" s="1"/>
  <c r="AD33" i="1" s="1"/>
  <c r="AD34" i="1" s="1"/>
  <c r="AD35" i="1" s="1"/>
  <c r="AD36" i="1" s="1"/>
  <c r="AD37" i="1" s="1"/>
  <c r="AD38" i="1" s="1"/>
  <c r="AD39" i="1" s="1"/>
  <c r="AD40" i="1" s="1"/>
  <c r="AD41" i="1" s="1"/>
  <c r="AD42" i="1" s="1"/>
  <c r="AD43" i="1" s="1"/>
  <c r="AD44" i="1" s="1"/>
  <c r="AD45" i="1" s="1"/>
  <c r="AD46" i="1" s="1"/>
  <c r="AD47" i="1" s="1"/>
  <c r="AD48" i="1" s="1"/>
  <c r="AD49" i="1" s="1"/>
  <c r="AD50" i="1" s="1"/>
  <c r="AD51" i="1" s="1"/>
  <c r="AD52" i="1" s="1"/>
  <c r="AD53" i="1" s="1"/>
  <c r="AD54" i="1" s="1"/>
  <c r="AD55" i="1" s="1"/>
  <c r="AD56" i="1" s="1"/>
  <c r="AD57" i="1" s="1"/>
  <c r="AD58" i="1" s="1"/>
  <c r="AD59" i="1" s="1"/>
  <c r="AD60" i="1" s="1"/>
  <c r="AD61" i="1" s="1"/>
  <c r="AD62" i="1" s="1"/>
  <c r="AD63" i="1" s="1"/>
  <c r="AD64" i="1" s="1"/>
  <c r="AD65" i="1" s="1"/>
  <c r="AD66" i="1" s="1"/>
  <c r="AD67" i="1" s="1"/>
  <c r="AD68" i="1" s="1"/>
  <c r="AD69" i="1" s="1"/>
  <c r="AD70" i="1" s="1"/>
  <c r="AD71" i="1" s="1"/>
  <c r="AD72" i="1" s="1"/>
  <c r="AD73" i="1" s="1"/>
  <c r="AD74" i="1" s="1"/>
  <c r="AD75" i="1" s="1"/>
  <c r="AD76" i="1" s="1"/>
  <c r="AD77" i="1" s="1"/>
  <c r="AD78" i="1" s="1"/>
  <c r="AD79" i="1" s="1"/>
  <c r="AD80" i="1" s="1"/>
  <c r="AD81" i="1" s="1"/>
  <c r="AD82" i="1" s="1"/>
  <c r="AD83" i="1" s="1"/>
  <c r="AD84" i="1" s="1"/>
  <c r="AA12" i="1"/>
  <c r="AB12" i="1"/>
  <c r="V12" i="1"/>
  <c r="V13" i="1" s="1"/>
  <c r="V14" i="1" s="1"/>
  <c r="V15" i="1" s="1"/>
  <c r="V16" i="1" s="1"/>
  <c r="V17" i="1" s="1"/>
  <c r="V18" i="1" s="1"/>
  <c r="V19" i="1" s="1"/>
  <c r="V20" i="1" s="1"/>
  <c r="V21" i="1" s="1"/>
  <c r="V22" i="1" s="1"/>
  <c r="V23" i="1" s="1"/>
  <c r="V24" i="1" s="1"/>
  <c r="V25" i="1" s="1"/>
  <c r="V26" i="1" s="1"/>
  <c r="V27" i="1" s="1"/>
  <c r="V28" i="1" s="1"/>
  <c r="V29" i="1" s="1"/>
  <c r="V30" i="1" s="1"/>
  <c r="V31" i="1" s="1"/>
  <c r="V32" i="1" s="1"/>
  <c r="V33" i="1" s="1"/>
  <c r="V34" i="1" s="1"/>
  <c r="V35" i="1" s="1"/>
  <c r="V36" i="1" s="1"/>
  <c r="V37" i="1" s="1"/>
  <c r="V38" i="1" s="1"/>
  <c r="V39" i="1" s="1"/>
  <c r="V40" i="1" s="1"/>
  <c r="V41" i="1" s="1"/>
  <c r="V42" i="1" s="1"/>
  <c r="V43" i="1" s="1"/>
  <c r="V44" i="1" s="1"/>
  <c r="V45" i="1" s="1"/>
  <c r="V46" i="1" s="1"/>
  <c r="V47" i="1" s="1"/>
  <c r="V48" i="1" s="1"/>
  <c r="V49" i="1" s="1"/>
  <c r="V50" i="1" s="1"/>
  <c r="V51" i="1" s="1"/>
  <c r="V52" i="1" s="1"/>
  <c r="V53" i="1" s="1"/>
  <c r="V54" i="1" s="1"/>
  <c r="V55" i="1" s="1"/>
  <c r="V56" i="1" s="1"/>
  <c r="V57" i="1" s="1"/>
  <c r="V58" i="1" s="1"/>
  <c r="V59" i="1" s="1"/>
  <c r="V60" i="1" s="1"/>
  <c r="V61" i="1" s="1"/>
  <c r="V62" i="1" s="1"/>
  <c r="V63" i="1" s="1"/>
  <c r="V64" i="1" s="1"/>
  <c r="V65" i="1" s="1"/>
  <c r="V66" i="1" s="1"/>
  <c r="V67" i="1" s="1"/>
  <c r="V68" i="1" s="1"/>
  <c r="V69" i="1" s="1"/>
  <c r="V70" i="1" s="1"/>
  <c r="V71" i="1" s="1"/>
  <c r="V72" i="1" s="1"/>
  <c r="V73" i="1" s="1"/>
  <c r="V74" i="1" s="1"/>
  <c r="V75" i="1" s="1"/>
  <c r="V76" i="1" s="1"/>
  <c r="V77" i="1" s="1"/>
  <c r="V78" i="1" s="1"/>
  <c r="V79" i="1" s="1"/>
  <c r="V80" i="1" s="1"/>
  <c r="V81" i="1" s="1"/>
  <c r="V82" i="1" s="1"/>
  <c r="V83" i="1" s="1"/>
  <c r="V84" i="1" s="1"/>
  <c r="Y12" i="1"/>
  <c r="X12" i="1"/>
  <c r="R12" i="1"/>
  <c r="R13" i="1" s="1"/>
  <c r="R14" i="1" s="1"/>
  <c r="R15" i="1" s="1"/>
  <c r="R16" i="1" s="1"/>
  <c r="R17" i="1" s="1"/>
  <c r="R18" i="1" s="1"/>
  <c r="R19" i="1" s="1"/>
  <c r="R20" i="1" s="1"/>
  <c r="R21" i="1" s="1"/>
  <c r="R22" i="1" s="1"/>
  <c r="R23" i="1" s="1"/>
  <c r="R24" i="1" s="1"/>
  <c r="R25" i="1" s="1"/>
  <c r="R26" i="1" s="1"/>
  <c r="R27" i="1" s="1"/>
  <c r="R28" i="1" s="1"/>
  <c r="R29" i="1" s="1"/>
  <c r="R30" i="1" s="1"/>
  <c r="R31" i="1" s="1"/>
  <c r="R32" i="1" s="1"/>
  <c r="R33" i="1" s="1"/>
  <c r="R34" i="1" s="1"/>
  <c r="R35" i="1" s="1"/>
  <c r="R36" i="1" s="1"/>
  <c r="R37" i="1" s="1"/>
  <c r="R38" i="1" s="1"/>
  <c r="R39" i="1" s="1"/>
  <c r="R40" i="1" s="1"/>
  <c r="R41" i="1" s="1"/>
  <c r="R42" i="1" s="1"/>
  <c r="R43" i="1" s="1"/>
  <c r="R44" i="1" s="1"/>
  <c r="R45" i="1" s="1"/>
  <c r="R46" i="1" s="1"/>
  <c r="R47" i="1" s="1"/>
  <c r="R48" i="1" s="1"/>
  <c r="R49" i="1" s="1"/>
  <c r="R50" i="1" s="1"/>
  <c r="R51" i="1" s="1"/>
  <c r="R52" i="1" s="1"/>
  <c r="R53" i="1" s="1"/>
  <c r="R54" i="1" s="1"/>
  <c r="R55" i="1" s="1"/>
  <c r="R56" i="1" s="1"/>
  <c r="R57" i="1" s="1"/>
  <c r="R58" i="1" s="1"/>
  <c r="R59" i="1" s="1"/>
  <c r="R60" i="1" s="1"/>
  <c r="R61" i="1" s="1"/>
  <c r="R62" i="1" s="1"/>
  <c r="R63" i="1" s="1"/>
  <c r="R64" i="1" s="1"/>
  <c r="R65" i="1" s="1"/>
  <c r="R66" i="1" s="1"/>
  <c r="R67" i="1" s="1"/>
  <c r="R68" i="1" s="1"/>
  <c r="R69" i="1" s="1"/>
  <c r="R70" i="1" s="1"/>
  <c r="R71" i="1" s="1"/>
  <c r="R72" i="1" s="1"/>
  <c r="R73" i="1" s="1"/>
  <c r="R74" i="1" s="1"/>
  <c r="R75" i="1" s="1"/>
  <c r="R76" i="1" s="1"/>
  <c r="R77" i="1" s="1"/>
  <c r="R78" i="1" s="1"/>
  <c r="R79" i="1" s="1"/>
  <c r="R80" i="1" s="1"/>
  <c r="R81" i="1" s="1"/>
  <c r="R82" i="1" s="1"/>
  <c r="R83" i="1" s="1"/>
  <c r="R84" i="1" s="1"/>
  <c r="T12" i="1"/>
  <c r="T13" i="1" s="1"/>
  <c r="T14" i="1" s="1"/>
  <c r="T15" i="1" s="1"/>
  <c r="T16" i="1" s="1"/>
  <c r="T17" i="1" s="1"/>
  <c r="T18" i="1" s="1"/>
  <c r="T19" i="1" s="1"/>
  <c r="T20" i="1" s="1"/>
  <c r="T21" i="1" s="1"/>
  <c r="T22" i="1" s="1"/>
  <c r="T23" i="1" s="1"/>
  <c r="T24" i="1" s="1"/>
  <c r="T25" i="1" s="1"/>
  <c r="T26" i="1" s="1"/>
  <c r="T27" i="1" s="1"/>
  <c r="T28" i="1" s="1"/>
  <c r="T29" i="1" s="1"/>
  <c r="T30" i="1" s="1"/>
  <c r="T31" i="1" s="1"/>
  <c r="T32" i="1" s="1"/>
  <c r="T33" i="1" s="1"/>
  <c r="T34" i="1" s="1"/>
  <c r="T35" i="1" s="1"/>
  <c r="T36" i="1" s="1"/>
  <c r="T37" i="1" s="1"/>
  <c r="T38" i="1" s="1"/>
  <c r="T39" i="1" s="1"/>
  <c r="T40" i="1" s="1"/>
  <c r="T41" i="1" s="1"/>
  <c r="T42" i="1" s="1"/>
  <c r="T43" i="1" s="1"/>
  <c r="T44" i="1" s="1"/>
  <c r="T45" i="1" s="1"/>
  <c r="T46" i="1" s="1"/>
  <c r="T47" i="1" s="1"/>
  <c r="T48" i="1" s="1"/>
  <c r="T49" i="1" s="1"/>
  <c r="T50" i="1" s="1"/>
  <c r="T51" i="1" s="1"/>
  <c r="T52" i="1" s="1"/>
  <c r="T53" i="1" s="1"/>
  <c r="T54" i="1" s="1"/>
  <c r="T55" i="1" s="1"/>
  <c r="T56" i="1" s="1"/>
  <c r="T57" i="1" s="1"/>
  <c r="T58" i="1" s="1"/>
  <c r="T59" i="1" s="1"/>
  <c r="T60" i="1" s="1"/>
  <c r="T61" i="1" s="1"/>
  <c r="T62" i="1" s="1"/>
  <c r="T63" i="1" s="1"/>
  <c r="T64" i="1" s="1"/>
  <c r="T65" i="1" s="1"/>
  <c r="T66" i="1" s="1"/>
  <c r="T67" i="1" s="1"/>
  <c r="T68" i="1" s="1"/>
  <c r="T69" i="1" s="1"/>
  <c r="T70" i="1" s="1"/>
  <c r="T71" i="1" s="1"/>
  <c r="T72" i="1" s="1"/>
  <c r="T73" i="1" s="1"/>
  <c r="T74" i="1" s="1"/>
  <c r="T75" i="1" s="1"/>
  <c r="T76" i="1" s="1"/>
  <c r="T77" i="1" s="1"/>
  <c r="T78" i="1" s="1"/>
  <c r="T79" i="1" s="1"/>
  <c r="T80" i="1" s="1"/>
  <c r="T81" i="1" s="1"/>
  <c r="T82" i="1" s="1"/>
  <c r="T83" i="1" s="1"/>
  <c r="T84" i="1" s="1"/>
  <c r="S12" i="1"/>
  <c r="N12" i="1"/>
  <c r="N13" i="1" s="1"/>
  <c r="N14" i="1" s="1"/>
  <c r="N15" i="1" s="1"/>
  <c r="N16" i="1" s="1"/>
  <c r="N17" i="1" s="1"/>
  <c r="N18" i="1" s="1"/>
  <c r="N19" i="1" s="1"/>
  <c r="N20" i="1" s="1"/>
  <c r="N21" i="1" s="1"/>
  <c r="N22" i="1" s="1"/>
  <c r="N23" i="1" s="1"/>
  <c r="N24" i="1" s="1"/>
  <c r="N25" i="1" s="1"/>
  <c r="N26" i="1" s="1"/>
  <c r="N27" i="1" s="1"/>
  <c r="N28" i="1" s="1"/>
  <c r="N29" i="1" s="1"/>
  <c r="N30" i="1" s="1"/>
  <c r="N31" i="1" s="1"/>
  <c r="N32" i="1" s="1"/>
  <c r="N33" i="1" s="1"/>
  <c r="N34" i="1" s="1"/>
  <c r="N35" i="1" s="1"/>
  <c r="N36" i="1" s="1"/>
  <c r="N37" i="1" s="1"/>
  <c r="N38" i="1" s="1"/>
  <c r="N39" i="1" s="1"/>
  <c r="N40" i="1" s="1"/>
  <c r="N41" i="1" s="1"/>
  <c r="N42" i="1" s="1"/>
  <c r="N43" i="1" s="1"/>
  <c r="N44" i="1" s="1"/>
  <c r="N45" i="1" s="1"/>
  <c r="N46" i="1" s="1"/>
  <c r="N47" i="1" s="1"/>
  <c r="N48" i="1" s="1"/>
  <c r="N49" i="1" s="1"/>
  <c r="N50" i="1" s="1"/>
  <c r="N51" i="1" s="1"/>
  <c r="N52" i="1" s="1"/>
  <c r="N53" i="1" s="1"/>
  <c r="N54" i="1" s="1"/>
  <c r="N55" i="1" s="1"/>
  <c r="N56" i="1" s="1"/>
  <c r="N57" i="1" s="1"/>
  <c r="N58" i="1" s="1"/>
  <c r="N59" i="1" s="1"/>
  <c r="N60" i="1" s="1"/>
  <c r="N61" i="1" s="1"/>
  <c r="N62" i="1" s="1"/>
  <c r="N63" i="1" s="1"/>
  <c r="N64" i="1" s="1"/>
  <c r="N65" i="1" s="1"/>
  <c r="N66" i="1" s="1"/>
  <c r="N67" i="1" s="1"/>
  <c r="N68" i="1" s="1"/>
  <c r="N69" i="1" s="1"/>
  <c r="N70" i="1" s="1"/>
  <c r="N71" i="1" s="1"/>
  <c r="N72" i="1" s="1"/>
  <c r="N73" i="1" s="1"/>
  <c r="N74" i="1" s="1"/>
  <c r="N75" i="1" s="1"/>
  <c r="N76" i="1" s="1"/>
  <c r="N77" i="1" s="1"/>
  <c r="N78" i="1" s="1"/>
  <c r="N79" i="1" s="1"/>
  <c r="N80" i="1" s="1"/>
  <c r="N81" i="1" s="1"/>
  <c r="N82" i="1" s="1"/>
  <c r="N83" i="1" s="1"/>
  <c r="N84" i="1" s="1"/>
  <c r="J12" i="1"/>
  <c r="H12" i="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D7" i="1"/>
  <c r="E6" i="1"/>
  <c r="F18" i="6" l="1"/>
  <c r="E19" i="6"/>
  <c r="AB13" i="1"/>
  <c r="AA13" i="1"/>
  <c r="X13" i="1"/>
  <c r="Y13" i="1"/>
  <c r="S13" i="1"/>
  <c r="S14" i="1" s="1"/>
  <c r="S15" i="1" s="1"/>
  <c r="S16" i="1" s="1"/>
  <c r="S17" i="1" s="1"/>
  <c r="S18" i="1" s="1"/>
  <c r="S19" i="1" s="1"/>
  <c r="S20" i="1" s="1"/>
  <c r="S21" i="1" s="1"/>
  <c r="S22" i="1" s="1"/>
  <c r="S23" i="1" s="1"/>
  <c r="S24" i="1" s="1"/>
  <c r="S25" i="1" s="1"/>
  <c r="S26" i="1" s="1"/>
  <c r="S27" i="1" s="1"/>
  <c r="S28" i="1" s="1"/>
  <c r="S29" i="1" s="1"/>
  <c r="S30" i="1" s="1"/>
  <c r="S31" i="1" s="1"/>
  <c r="S32" i="1" s="1"/>
  <c r="S33" i="1" s="1"/>
  <c r="S34" i="1" s="1"/>
  <c r="S35" i="1" s="1"/>
  <c r="S36" i="1" s="1"/>
  <c r="S37" i="1" s="1"/>
  <c r="S38" i="1" s="1"/>
  <c r="S39" i="1" s="1"/>
  <c r="S40" i="1" s="1"/>
  <c r="S41" i="1" s="1"/>
  <c r="S42" i="1" s="1"/>
  <c r="S43" i="1" s="1"/>
  <c r="S44" i="1" s="1"/>
  <c r="S45" i="1" s="1"/>
  <c r="S46" i="1" s="1"/>
  <c r="S47" i="1" s="1"/>
  <c r="S48" i="1" s="1"/>
  <c r="S49" i="1" s="1"/>
  <c r="S50" i="1" s="1"/>
  <c r="S51" i="1" s="1"/>
  <c r="S52" i="1" s="1"/>
  <c r="S53" i="1" s="1"/>
  <c r="S54" i="1" s="1"/>
  <c r="S55" i="1" s="1"/>
  <c r="S56" i="1" s="1"/>
  <c r="S57" i="1" s="1"/>
  <c r="S58" i="1" s="1"/>
  <c r="S59" i="1" s="1"/>
  <c r="S60" i="1" s="1"/>
  <c r="S61" i="1" s="1"/>
  <c r="S62" i="1" s="1"/>
  <c r="S63" i="1" s="1"/>
  <c r="S64" i="1" s="1"/>
  <c r="S65" i="1" s="1"/>
  <c r="S66" i="1" s="1"/>
  <c r="S67" i="1" s="1"/>
  <c r="S68" i="1" s="1"/>
  <c r="S69" i="1" s="1"/>
  <c r="S70" i="1" s="1"/>
  <c r="S71" i="1" s="1"/>
  <c r="S72" i="1" s="1"/>
  <c r="S73" i="1" s="1"/>
  <c r="S74" i="1" s="1"/>
  <c r="S75" i="1" s="1"/>
  <c r="S76" i="1" s="1"/>
  <c r="S77" i="1" s="1"/>
  <c r="S78" i="1" s="1"/>
  <c r="S79" i="1" s="1"/>
  <c r="S80" i="1" s="1"/>
  <c r="S81" i="1" s="1"/>
  <c r="S82" i="1" s="1"/>
  <c r="S83" i="1" s="1"/>
  <c r="S84" i="1" s="1"/>
  <c r="J13" i="1"/>
  <c r="D8" i="1"/>
  <c r="E7" i="1"/>
  <c r="F19" i="6" l="1"/>
  <c r="E20" i="6"/>
  <c r="AA14" i="1"/>
  <c r="AB14" i="1"/>
  <c r="Y14" i="1"/>
  <c r="X14" i="1"/>
  <c r="J14" i="1"/>
  <c r="D9" i="1"/>
  <c r="E8" i="1"/>
  <c r="E21" i="6" l="1"/>
  <c r="F20" i="6"/>
  <c r="AA15" i="1"/>
  <c r="AB15" i="1"/>
  <c r="X15" i="1"/>
  <c r="Y15" i="1"/>
  <c r="J15" i="1"/>
  <c r="D10" i="1"/>
  <c r="E9" i="1"/>
  <c r="E22" i="6" l="1"/>
  <c r="F21" i="6"/>
  <c r="AA16" i="1"/>
  <c r="AB16" i="1"/>
  <c r="Y16" i="1"/>
  <c r="X16" i="1"/>
  <c r="X17" i="1" s="1"/>
  <c r="X18" i="1" s="1"/>
  <c r="X19" i="1" s="1"/>
  <c r="X20" i="1" s="1"/>
  <c r="X21" i="1" s="1"/>
  <c r="X22" i="1" s="1"/>
  <c r="X23" i="1" s="1"/>
  <c r="X24" i="1" s="1"/>
  <c r="X25" i="1" s="1"/>
  <c r="X26" i="1" s="1"/>
  <c r="X27" i="1" s="1"/>
  <c r="X28" i="1" s="1"/>
  <c r="X29" i="1" s="1"/>
  <c r="X30" i="1" s="1"/>
  <c r="X31" i="1" s="1"/>
  <c r="X32" i="1" s="1"/>
  <c r="X33" i="1" s="1"/>
  <c r="X34" i="1" s="1"/>
  <c r="X35" i="1" s="1"/>
  <c r="X36" i="1" s="1"/>
  <c r="X37" i="1" s="1"/>
  <c r="X38" i="1" s="1"/>
  <c r="X39" i="1" s="1"/>
  <c r="X40" i="1" s="1"/>
  <c r="X41" i="1" s="1"/>
  <c r="X42" i="1" s="1"/>
  <c r="X43" i="1" s="1"/>
  <c r="X44" i="1" s="1"/>
  <c r="X45" i="1" s="1"/>
  <c r="X46" i="1" s="1"/>
  <c r="X47" i="1" s="1"/>
  <c r="X48" i="1" s="1"/>
  <c r="X49" i="1" s="1"/>
  <c r="X50" i="1" s="1"/>
  <c r="X51" i="1" s="1"/>
  <c r="X52" i="1" s="1"/>
  <c r="X53" i="1" s="1"/>
  <c r="X54" i="1" s="1"/>
  <c r="X55" i="1" s="1"/>
  <c r="X56" i="1" s="1"/>
  <c r="X57" i="1" s="1"/>
  <c r="X58" i="1" s="1"/>
  <c r="X59" i="1" s="1"/>
  <c r="X60" i="1" s="1"/>
  <c r="X61" i="1" s="1"/>
  <c r="X62" i="1" s="1"/>
  <c r="X63" i="1" s="1"/>
  <c r="X64" i="1" s="1"/>
  <c r="X65" i="1" s="1"/>
  <c r="X66" i="1" s="1"/>
  <c r="X67" i="1" s="1"/>
  <c r="X68" i="1" s="1"/>
  <c r="X69" i="1" s="1"/>
  <c r="X70" i="1" s="1"/>
  <c r="X71" i="1" s="1"/>
  <c r="X72" i="1" s="1"/>
  <c r="X73" i="1" s="1"/>
  <c r="X74" i="1" s="1"/>
  <c r="X75" i="1" s="1"/>
  <c r="X76" i="1" s="1"/>
  <c r="X77" i="1" s="1"/>
  <c r="X78" i="1" s="1"/>
  <c r="X79" i="1" s="1"/>
  <c r="X80" i="1" s="1"/>
  <c r="X81" i="1" s="1"/>
  <c r="X82" i="1" s="1"/>
  <c r="X83" i="1" s="1"/>
  <c r="X84" i="1" s="1"/>
  <c r="J16" i="1"/>
  <c r="D11" i="1"/>
  <c r="E10" i="1"/>
  <c r="E23" i="6" l="1"/>
  <c r="F22" i="6"/>
  <c r="AA17" i="1"/>
  <c r="AB17" i="1"/>
  <c r="Y17" i="1"/>
  <c r="Y18" i="1" s="1"/>
  <c r="Y19" i="1" s="1"/>
  <c r="Y20" i="1" s="1"/>
  <c r="Y21" i="1" s="1"/>
  <c r="Y22" i="1" s="1"/>
  <c r="Y23" i="1" s="1"/>
  <c r="Y24" i="1" s="1"/>
  <c r="Y25" i="1" s="1"/>
  <c r="Y26" i="1" s="1"/>
  <c r="Y27" i="1" s="1"/>
  <c r="Y28" i="1" s="1"/>
  <c r="Y29" i="1" s="1"/>
  <c r="Y30" i="1" s="1"/>
  <c r="Y31" i="1" s="1"/>
  <c r="Y32" i="1" s="1"/>
  <c r="Y33" i="1" s="1"/>
  <c r="Y34" i="1" s="1"/>
  <c r="Y35" i="1" s="1"/>
  <c r="Y36" i="1" s="1"/>
  <c r="Y37" i="1" s="1"/>
  <c r="Y38" i="1" s="1"/>
  <c r="Y39" i="1" s="1"/>
  <c r="Y40" i="1" s="1"/>
  <c r="Y41" i="1" s="1"/>
  <c r="Y42" i="1" s="1"/>
  <c r="Y43" i="1" s="1"/>
  <c r="Y44" i="1" s="1"/>
  <c r="Y45" i="1" s="1"/>
  <c r="Y46" i="1" s="1"/>
  <c r="Y47" i="1" s="1"/>
  <c r="Y48" i="1" s="1"/>
  <c r="Y49" i="1" s="1"/>
  <c r="Y50" i="1" s="1"/>
  <c r="Y51" i="1" s="1"/>
  <c r="Y52" i="1" s="1"/>
  <c r="Y53" i="1" s="1"/>
  <c r="Y54" i="1" s="1"/>
  <c r="Y55" i="1" s="1"/>
  <c r="Y56" i="1" s="1"/>
  <c r="Y57" i="1" s="1"/>
  <c r="Y58" i="1" s="1"/>
  <c r="Y59" i="1" s="1"/>
  <c r="Y60" i="1" s="1"/>
  <c r="Y61" i="1" s="1"/>
  <c r="Y62" i="1" s="1"/>
  <c r="Y63" i="1" s="1"/>
  <c r="Y64" i="1" s="1"/>
  <c r="Y65" i="1" s="1"/>
  <c r="Y66" i="1" s="1"/>
  <c r="Y67" i="1" s="1"/>
  <c r="Y68" i="1" s="1"/>
  <c r="Y69" i="1" s="1"/>
  <c r="Y70" i="1" s="1"/>
  <c r="Y71" i="1" s="1"/>
  <c r="Y72" i="1" s="1"/>
  <c r="Y73" i="1" s="1"/>
  <c r="Y74" i="1" s="1"/>
  <c r="Y75" i="1" s="1"/>
  <c r="Y76" i="1" s="1"/>
  <c r="Y77" i="1" s="1"/>
  <c r="Y78" i="1" s="1"/>
  <c r="Y79" i="1" s="1"/>
  <c r="Y80" i="1" s="1"/>
  <c r="Y81" i="1" s="1"/>
  <c r="Y82" i="1" s="1"/>
  <c r="Y83" i="1" s="1"/>
  <c r="Y84" i="1" s="1"/>
  <c r="J17" i="1"/>
  <c r="D12" i="1"/>
  <c r="E11" i="1"/>
  <c r="E24" i="6" l="1"/>
  <c r="F23" i="6"/>
  <c r="G23" i="6"/>
  <c r="AB18" i="1"/>
  <c r="AA18" i="1"/>
  <c r="AA19" i="1" s="1"/>
  <c r="AA20" i="1" s="1"/>
  <c r="AA21" i="1" s="1"/>
  <c r="AA22" i="1" s="1"/>
  <c r="AA23" i="1" s="1"/>
  <c r="AA24" i="1" s="1"/>
  <c r="AA25" i="1" s="1"/>
  <c r="AA26" i="1" s="1"/>
  <c r="AA27" i="1" s="1"/>
  <c r="AA28" i="1" s="1"/>
  <c r="AA29" i="1" s="1"/>
  <c r="AA30" i="1" s="1"/>
  <c r="AA31" i="1" s="1"/>
  <c r="AA32" i="1" s="1"/>
  <c r="AA33" i="1" s="1"/>
  <c r="AA34" i="1" s="1"/>
  <c r="AA35" i="1" s="1"/>
  <c r="AA36" i="1" s="1"/>
  <c r="AA37" i="1" s="1"/>
  <c r="AA38" i="1" s="1"/>
  <c r="AA39" i="1" s="1"/>
  <c r="AA40" i="1" s="1"/>
  <c r="AA41" i="1" s="1"/>
  <c r="AA42" i="1" s="1"/>
  <c r="AA43" i="1" s="1"/>
  <c r="AA44" i="1" s="1"/>
  <c r="AA45" i="1" s="1"/>
  <c r="AA46" i="1" s="1"/>
  <c r="AA47" i="1" s="1"/>
  <c r="AA48" i="1" s="1"/>
  <c r="AA49" i="1" s="1"/>
  <c r="AA50" i="1" s="1"/>
  <c r="AA51" i="1" s="1"/>
  <c r="AA52" i="1" s="1"/>
  <c r="AA53" i="1" s="1"/>
  <c r="AA54" i="1" s="1"/>
  <c r="AA55" i="1" s="1"/>
  <c r="AA56" i="1" s="1"/>
  <c r="AA57" i="1" s="1"/>
  <c r="AA58" i="1" s="1"/>
  <c r="AA59" i="1" s="1"/>
  <c r="AA60" i="1" s="1"/>
  <c r="AA61" i="1" s="1"/>
  <c r="AA62" i="1" s="1"/>
  <c r="AA63" i="1" s="1"/>
  <c r="AA64" i="1" s="1"/>
  <c r="AA65" i="1" s="1"/>
  <c r="AA66" i="1" s="1"/>
  <c r="AA67" i="1" s="1"/>
  <c r="AA68" i="1" s="1"/>
  <c r="AA69" i="1" s="1"/>
  <c r="AA70" i="1" s="1"/>
  <c r="AA71" i="1" s="1"/>
  <c r="AA72" i="1" s="1"/>
  <c r="AA73" i="1" s="1"/>
  <c r="AA74" i="1" s="1"/>
  <c r="AA75" i="1" s="1"/>
  <c r="AA76" i="1" s="1"/>
  <c r="AA77" i="1" s="1"/>
  <c r="AA78" i="1" s="1"/>
  <c r="AA79" i="1" s="1"/>
  <c r="AA80" i="1" s="1"/>
  <c r="AA81" i="1" s="1"/>
  <c r="AA82" i="1" s="1"/>
  <c r="AA83" i="1" s="1"/>
  <c r="AA84" i="1" s="1"/>
  <c r="J18" i="1"/>
  <c r="J19" i="1" s="1"/>
  <c r="J20" i="1" s="1"/>
  <c r="J21" i="1" s="1"/>
  <c r="J22" i="1" s="1"/>
  <c r="J23" i="1" s="1"/>
  <c r="J24" i="1" s="1"/>
  <c r="J25" i="1" s="1"/>
  <c r="J26" i="1" s="1"/>
  <c r="J27" i="1" s="1"/>
  <c r="J28" i="1" s="1"/>
  <c r="J29" i="1" s="1"/>
  <c r="J30" i="1" s="1"/>
  <c r="J31" i="1" s="1"/>
  <c r="J32" i="1" s="1"/>
  <c r="J33" i="1" s="1"/>
  <c r="J34" i="1" s="1"/>
  <c r="J35" i="1" s="1"/>
  <c r="J36" i="1" s="1"/>
  <c r="J37" i="1" s="1"/>
  <c r="J38" i="1" s="1"/>
  <c r="J39" i="1" s="1"/>
  <c r="J40" i="1" s="1"/>
  <c r="J41" i="1" s="1"/>
  <c r="J42" i="1" s="1"/>
  <c r="J43" i="1" s="1"/>
  <c r="J44" i="1" s="1"/>
  <c r="J45" i="1" s="1"/>
  <c r="J46" i="1" s="1"/>
  <c r="J47" i="1" s="1"/>
  <c r="J48" i="1" s="1"/>
  <c r="J49" i="1" s="1"/>
  <c r="J50" i="1" s="1"/>
  <c r="J51" i="1" s="1"/>
  <c r="J52" i="1" s="1"/>
  <c r="J53" i="1" s="1"/>
  <c r="J54" i="1" s="1"/>
  <c r="J55" i="1" s="1"/>
  <c r="J56" i="1" s="1"/>
  <c r="J57" i="1" s="1"/>
  <c r="J58" i="1" s="1"/>
  <c r="J59" i="1" s="1"/>
  <c r="J60" i="1" s="1"/>
  <c r="J61" i="1" s="1"/>
  <c r="J62" i="1" s="1"/>
  <c r="J63" i="1" s="1"/>
  <c r="J64" i="1" s="1"/>
  <c r="J65" i="1" s="1"/>
  <c r="J66" i="1" s="1"/>
  <c r="J67" i="1" s="1"/>
  <c r="J68" i="1" s="1"/>
  <c r="J69" i="1" s="1"/>
  <c r="J70" i="1" s="1"/>
  <c r="J71" i="1" s="1"/>
  <c r="J72" i="1" s="1"/>
  <c r="J73" i="1" s="1"/>
  <c r="J74" i="1" s="1"/>
  <c r="J75" i="1" s="1"/>
  <c r="J76" i="1" s="1"/>
  <c r="J77" i="1" s="1"/>
  <c r="J78" i="1" s="1"/>
  <c r="J79" i="1" s="1"/>
  <c r="J80" i="1" s="1"/>
  <c r="J81" i="1" s="1"/>
  <c r="J82" i="1" s="1"/>
  <c r="J83" i="1" s="1"/>
  <c r="J84" i="1" s="1"/>
  <c r="D13" i="1"/>
  <c r="E12" i="1"/>
  <c r="F24" i="6" l="1"/>
  <c r="E25" i="6"/>
  <c r="E26" i="6" s="1"/>
  <c r="E27" i="6" s="1"/>
  <c r="E28" i="6" s="1"/>
  <c r="E29" i="6" s="1"/>
  <c r="G24" i="6"/>
  <c r="AB19" i="1"/>
  <c r="D14" i="1"/>
  <c r="E13" i="1"/>
  <c r="AB20" i="1" l="1"/>
  <c r="AB21" i="1" s="1"/>
  <c r="AB22" i="1" s="1"/>
  <c r="AB23" i="1" s="1"/>
  <c r="AB24" i="1" s="1"/>
  <c r="AB25" i="1" s="1"/>
  <c r="AB26" i="1" s="1"/>
  <c r="AB27" i="1" s="1"/>
  <c r="AB28" i="1" s="1"/>
  <c r="AB29" i="1" s="1"/>
  <c r="AB30" i="1" s="1"/>
  <c r="AB31" i="1" s="1"/>
  <c r="AB32" i="1" s="1"/>
  <c r="AB33" i="1" s="1"/>
  <c r="AB34" i="1" s="1"/>
  <c r="AB35" i="1" s="1"/>
  <c r="AB36" i="1" s="1"/>
  <c r="AB37" i="1" s="1"/>
  <c r="AB38" i="1" s="1"/>
  <c r="AB39" i="1" s="1"/>
  <c r="AB40" i="1" s="1"/>
  <c r="AB41" i="1" s="1"/>
  <c r="AB42" i="1" s="1"/>
  <c r="AB43" i="1" s="1"/>
  <c r="AB44" i="1" s="1"/>
  <c r="AB45" i="1" s="1"/>
  <c r="AB46" i="1" s="1"/>
  <c r="AB47" i="1" s="1"/>
  <c r="AB48" i="1" s="1"/>
  <c r="AB49" i="1" s="1"/>
  <c r="AB50" i="1" s="1"/>
  <c r="AB51" i="1" s="1"/>
  <c r="AB52" i="1" s="1"/>
  <c r="AB53" i="1" s="1"/>
  <c r="AB54" i="1" s="1"/>
  <c r="AB55" i="1" s="1"/>
  <c r="AB56" i="1" s="1"/>
  <c r="AB57" i="1" s="1"/>
  <c r="AB58" i="1" s="1"/>
  <c r="AB59" i="1" s="1"/>
  <c r="AB60" i="1" s="1"/>
  <c r="AB61" i="1" s="1"/>
  <c r="AB62" i="1" s="1"/>
  <c r="AB63" i="1" s="1"/>
  <c r="AB64" i="1" s="1"/>
  <c r="AB65" i="1" s="1"/>
  <c r="AB66" i="1" s="1"/>
  <c r="AB67" i="1" s="1"/>
  <c r="AB68" i="1" s="1"/>
  <c r="AB69" i="1" s="1"/>
  <c r="AB70" i="1" s="1"/>
  <c r="AB71" i="1" s="1"/>
  <c r="AB72" i="1" s="1"/>
  <c r="AB73" i="1" s="1"/>
  <c r="AB74" i="1" s="1"/>
  <c r="AB75" i="1" s="1"/>
  <c r="AB76" i="1" s="1"/>
  <c r="AB77" i="1" s="1"/>
  <c r="AB78" i="1" s="1"/>
  <c r="AB79" i="1" s="1"/>
  <c r="AB80" i="1" s="1"/>
  <c r="AB81" i="1" s="1"/>
  <c r="AB82" i="1" s="1"/>
  <c r="AB83" i="1" s="1"/>
  <c r="AB84" i="1" s="1"/>
  <c r="D15" i="1"/>
  <c r="E14" i="1"/>
  <c r="D16" i="1" l="1"/>
  <c r="E15" i="1"/>
  <c r="D17" i="1" l="1"/>
  <c r="E16" i="1"/>
  <c r="D18" i="1" l="1"/>
  <c r="E17" i="1"/>
  <c r="D19" i="1" l="1"/>
  <c r="E18" i="1"/>
  <c r="D20" i="1" l="1"/>
  <c r="E19" i="1"/>
  <c r="D21" i="1" l="1"/>
  <c r="E20" i="1"/>
  <c r="D22" i="1" l="1"/>
  <c r="E21" i="1"/>
  <c r="D23" i="1" l="1"/>
  <c r="E22" i="1"/>
  <c r="D24" i="1" l="1"/>
  <c r="E23" i="1"/>
  <c r="D25" i="1" l="1"/>
  <c r="E24" i="1"/>
  <c r="D26" i="1" l="1"/>
  <c r="E25" i="1"/>
  <c r="D27" i="1" l="1"/>
  <c r="E26" i="1"/>
  <c r="D28" i="1" l="1"/>
  <c r="E27" i="1"/>
  <c r="D29" i="1" l="1"/>
  <c r="E28" i="1"/>
  <c r="D30" i="1" l="1"/>
  <c r="E29" i="1"/>
  <c r="D31" i="1" l="1"/>
  <c r="E30" i="1"/>
  <c r="D32" i="1" l="1"/>
  <c r="E31" i="1"/>
  <c r="D33" i="1" l="1"/>
  <c r="E32" i="1"/>
  <c r="D34" i="1" l="1"/>
  <c r="E33" i="1"/>
  <c r="D35" i="1" l="1"/>
  <c r="E34" i="1"/>
  <c r="D36" i="1" l="1"/>
  <c r="E35" i="1"/>
  <c r="D37" i="1" l="1"/>
  <c r="E36" i="1"/>
  <c r="D38" i="1" l="1"/>
  <c r="E37" i="1"/>
  <c r="D39" i="1" l="1"/>
  <c r="E38" i="1"/>
  <c r="D40" i="1" l="1"/>
  <c r="E39" i="1"/>
  <c r="D41" i="1" l="1"/>
  <c r="E40" i="1"/>
  <c r="D42" i="1" l="1"/>
  <c r="E41" i="1"/>
  <c r="D43" i="1" l="1"/>
  <c r="E42" i="1"/>
  <c r="D44" i="1" l="1"/>
  <c r="E43" i="1"/>
  <c r="D45" i="1" l="1"/>
  <c r="E44" i="1"/>
  <c r="D46" i="1" l="1"/>
  <c r="E45" i="1"/>
  <c r="D47" i="1" l="1"/>
  <c r="E46" i="1"/>
  <c r="D48" i="1" l="1"/>
  <c r="E47" i="1"/>
  <c r="D49" i="1" l="1"/>
  <c r="E48" i="1"/>
  <c r="D50" i="1" l="1"/>
  <c r="E49" i="1"/>
  <c r="D51" i="1" l="1"/>
  <c r="E50" i="1"/>
  <c r="D52" i="1" l="1"/>
  <c r="E51" i="1"/>
  <c r="D53" i="1" l="1"/>
  <c r="E52" i="1"/>
  <c r="D54" i="1" l="1"/>
  <c r="E53" i="1"/>
  <c r="D55" i="1" l="1"/>
  <c r="E54" i="1"/>
  <c r="D56" i="1" l="1"/>
  <c r="E55" i="1"/>
  <c r="D57" i="1" l="1"/>
  <c r="E56" i="1"/>
  <c r="D58" i="1" l="1"/>
  <c r="E57" i="1"/>
  <c r="D59" i="1" l="1"/>
  <c r="E58" i="1"/>
  <c r="D60" i="1" l="1"/>
  <c r="E59" i="1"/>
  <c r="D61" i="1" l="1"/>
  <c r="E60" i="1"/>
  <c r="D62" i="1" l="1"/>
  <c r="E61" i="1"/>
  <c r="D63" i="1" l="1"/>
  <c r="E62" i="1"/>
  <c r="D64" i="1" l="1"/>
  <c r="E63" i="1"/>
  <c r="D65" i="1" l="1"/>
  <c r="E64" i="1"/>
  <c r="D66" i="1" l="1"/>
  <c r="E65" i="1"/>
  <c r="D67" i="1" l="1"/>
  <c r="E66" i="1"/>
  <c r="D68" i="1" l="1"/>
  <c r="E67" i="1"/>
  <c r="D69" i="1" l="1"/>
  <c r="E68" i="1"/>
  <c r="D70" i="1" l="1"/>
  <c r="E69" i="1"/>
  <c r="D71" i="1" l="1"/>
  <c r="E70" i="1"/>
  <c r="D72" i="1" l="1"/>
  <c r="E71" i="1"/>
  <c r="D73" i="1" l="1"/>
  <c r="E72" i="1"/>
  <c r="D74" i="1" l="1"/>
  <c r="E73" i="1"/>
  <c r="D75" i="1" l="1"/>
  <c r="E74" i="1"/>
  <c r="D76" i="1" l="1"/>
  <c r="E75" i="1"/>
  <c r="D77" i="1" l="1"/>
  <c r="E76" i="1"/>
  <c r="D78" i="1" l="1"/>
  <c r="E77" i="1"/>
  <c r="D79" i="1" l="1"/>
  <c r="E78" i="1"/>
  <c r="D80" i="1" l="1"/>
  <c r="E79" i="1"/>
  <c r="D81" i="1" l="1"/>
  <c r="E80" i="1"/>
  <c r="D82" i="1" l="1"/>
  <c r="E81" i="1"/>
  <c r="D83" i="1" l="1"/>
  <c r="E82" i="1"/>
  <c r="D84" i="1" l="1"/>
  <c r="E84" i="1" s="1"/>
  <c r="E83" i="1"/>
  <c r="F83" i="1" s="1"/>
  <c r="F81" i="1" l="1"/>
  <c r="F79" i="1"/>
  <c r="F78" i="1"/>
  <c r="F84" i="1"/>
  <c r="AF84" i="1" s="1"/>
  <c r="F4" i="1"/>
  <c r="F7" i="1"/>
  <c r="F8" i="1"/>
  <c r="F9" i="1"/>
  <c r="F5" i="1"/>
  <c r="F6" i="1"/>
  <c r="F10" i="1"/>
  <c r="F12" i="1"/>
  <c r="F11" i="1"/>
  <c r="F14" i="1"/>
  <c r="F13" i="1"/>
  <c r="F15" i="1"/>
  <c r="F16" i="1"/>
  <c r="F17" i="1"/>
  <c r="F18" i="1"/>
  <c r="F19" i="1"/>
  <c r="F20" i="1"/>
  <c r="F25" i="1"/>
  <c r="F21" i="1"/>
  <c r="F22" i="1"/>
  <c r="F23" i="1"/>
  <c r="F24" i="1"/>
  <c r="F27" i="1"/>
  <c r="F26" i="1"/>
  <c r="F28" i="1"/>
  <c r="F29" i="1"/>
  <c r="F30" i="1"/>
  <c r="F31" i="1"/>
  <c r="F32" i="1"/>
  <c r="F33" i="1"/>
  <c r="F34" i="1"/>
  <c r="F36" i="1"/>
  <c r="F35" i="1"/>
  <c r="F37" i="1"/>
  <c r="F38" i="1"/>
  <c r="F39" i="1"/>
  <c r="F42" i="1"/>
  <c r="F41" i="1"/>
  <c r="F40" i="1"/>
  <c r="F43" i="1"/>
  <c r="F45" i="1"/>
  <c r="F44" i="1"/>
  <c r="F46" i="1"/>
  <c r="F48" i="1"/>
  <c r="F49" i="1"/>
  <c r="F47" i="1"/>
  <c r="F53" i="1"/>
  <c r="F50" i="1"/>
  <c r="F51" i="1"/>
  <c r="F52" i="1"/>
  <c r="F55" i="1"/>
  <c r="F54" i="1"/>
  <c r="F57" i="1"/>
  <c r="F56" i="1"/>
  <c r="F58" i="1"/>
  <c r="F59" i="1"/>
  <c r="F60" i="1"/>
  <c r="F61" i="1"/>
  <c r="F63" i="1"/>
  <c r="F62" i="1"/>
  <c r="F64" i="1"/>
  <c r="F65" i="1"/>
  <c r="F67" i="1"/>
  <c r="F66" i="1"/>
  <c r="F69" i="1"/>
  <c r="F68" i="1"/>
  <c r="F72" i="1"/>
  <c r="F70" i="1"/>
  <c r="F71" i="1"/>
  <c r="F74" i="1"/>
  <c r="F73" i="1"/>
  <c r="F75" i="1"/>
  <c r="F76" i="1"/>
  <c r="F77" i="1"/>
  <c r="F80" i="1"/>
  <c r="F82" i="1"/>
  <c r="AF82" i="1" s="1"/>
  <c r="AF80" i="1" l="1"/>
  <c r="AF46" i="1"/>
  <c r="AF63" i="1"/>
  <c r="AF4" i="1"/>
  <c r="AF21" i="1"/>
  <c r="AF61" i="1"/>
  <c r="AF29" i="1"/>
  <c r="AF69" i="1"/>
  <c r="AF28" i="1"/>
  <c r="AF66" i="1"/>
  <c r="AF50" i="1"/>
  <c r="AF43" i="1"/>
  <c r="AF36" i="1"/>
  <c r="AF26" i="1"/>
  <c r="AF19" i="1"/>
  <c r="AF12" i="1"/>
  <c r="AF55" i="1"/>
  <c r="AF38" i="1"/>
  <c r="AF77" i="1"/>
  <c r="AF44" i="1"/>
  <c r="AF7" i="1"/>
  <c r="AF45" i="1"/>
  <c r="AF11" i="1"/>
  <c r="AF73" i="1"/>
  <c r="AF67" i="1"/>
  <c r="AF58" i="1"/>
  <c r="AF53" i="1"/>
  <c r="AF40" i="1"/>
  <c r="AF34" i="1"/>
  <c r="AF27" i="1"/>
  <c r="AF18" i="1"/>
  <c r="AF10" i="1"/>
  <c r="AF78" i="1"/>
  <c r="AF8" i="1"/>
  <c r="AF25" i="1"/>
  <c r="AF60" i="1"/>
  <c r="AF20" i="1"/>
  <c r="AF59" i="1"/>
  <c r="AF56" i="1"/>
  <c r="AF47" i="1"/>
  <c r="AF41" i="1"/>
  <c r="AF33" i="1"/>
  <c r="AF24" i="1"/>
  <c r="AF17" i="1"/>
  <c r="AF6" i="1"/>
  <c r="AF83" i="1"/>
  <c r="AF13" i="1"/>
  <c r="AF52" i="1"/>
  <c r="AF14" i="1"/>
  <c r="AF51" i="1"/>
  <c r="AF65" i="1"/>
  <c r="AF71" i="1"/>
  <c r="AF64" i="1"/>
  <c r="AF57" i="1"/>
  <c r="AF49" i="1"/>
  <c r="AF42" i="1"/>
  <c r="AF32" i="1"/>
  <c r="AF23" i="1"/>
  <c r="AF16" i="1"/>
  <c r="AF5" i="1"/>
  <c r="AF79" i="1"/>
  <c r="AF72" i="1"/>
  <c r="AF30" i="1"/>
  <c r="AF68" i="1"/>
  <c r="AF37" i="1"/>
  <c r="AF76" i="1"/>
  <c r="AF35" i="1"/>
  <c r="AF75" i="1"/>
  <c r="AF74" i="1"/>
  <c r="AF70" i="1"/>
  <c r="AF62" i="1"/>
  <c r="AF54" i="1"/>
  <c r="AF48" i="1"/>
  <c r="AF39" i="1"/>
  <c r="AF31" i="1"/>
  <c r="AF22" i="1"/>
  <c r="AF15" i="1"/>
  <c r="AF9" i="1"/>
  <c r="AF81" i="1"/>
</calcChain>
</file>

<file path=xl/sharedStrings.xml><?xml version="1.0" encoding="utf-8"?>
<sst xmlns="http://schemas.openxmlformats.org/spreadsheetml/2006/main" count="1939" uniqueCount="169">
  <si>
    <t>Gräns 100</t>
  </si>
  <si>
    <t>AndelÖVer</t>
  </si>
  <si>
    <t>Inc</t>
  </si>
  <si>
    <t>Data</t>
  </si>
  <si>
    <t>Norm</t>
  </si>
  <si>
    <t>Gräns 150</t>
  </si>
  <si>
    <t>Andel över 100</t>
  </si>
  <si>
    <t>Andel över 150</t>
  </si>
  <si>
    <t>pris</t>
  </si>
  <si>
    <t>Pris under gräns</t>
  </si>
  <si>
    <t>Pris underr gräns</t>
  </si>
  <si>
    <t>Fast pris låg gräns</t>
  </si>
  <si>
    <t>Fast pris hög gräns</t>
  </si>
  <si>
    <t>VAL</t>
  </si>
  <si>
    <t>GV</t>
  </si>
  <si>
    <t>Årsförbrukning</t>
  </si>
  <si>
    <t>STD</t>
  </si>
  <si>
    <t>Z</t>
  </si>
  <si>
    <t>Andel över gränsvärdet</t>
  </si>
  <si>
    <t>Förbrukning över GV</t>
  </si>
  <si>
    <t>Kostnad förbrukning</t>
  </si>
  <si>
    <t>Gräns</t>
  </si>
  <si>
    <t>Medelvärde</t>
  </si>
  <si>
    <t>z</t>
  </si>
  <si>
    <t>− 0.00</t>
  </si>
  <si>
    <t>− 0.01</t>
  </si>
  <si>
    <t>− 0.02</t>
  </si>
  <si>
    <t>− 0.03</t>
  </si>
  <si>
    <t>− 0.04</t>
  </si>
  <si>
    <t>− 0.05</t>
  </si>
  <si>
    <t>− 0.06</t>
  </si>
  <si>
    <t>− 0.07</t>
  </si>
  <si>
    <t>− 0.08</t>
  </si>
  <si>
    <t>− 0.09</t>
  </si>
  <si>
    <t>-4.0</t>
  </si>
  <si>
    <t>Värden</t>
  </si>
  <si>
    <t>Pris</t>
  </si>
  <si>
    <t>-3.9</t>
  </si>
  <si>
    <t>-0.0</t>
  </si>
  <si>
    <t>Medel av − 0.00</t>
  </si>
  <si>
    <t>Pris hög</t>
  </si>
  <si>
    <t>-3.8</t>
  </si>
  <si>
    <t>Medel av − 0.01</t>
  </si>
  <si>
    <t>Fastpris</t>
  </si>
  <si>
    <t>-3.7</t>
  </si>
  <si>
    <t>Medel av − 0.02</t>
  </si>
  <si>
    <t>-3.6</t>
  </si>
  <si>
    <t>Medel av − 0.03</t>
  </si>
  <si>
    <t>-3.5</t>
  </si>
  <si>
    <t>Medel av − 0.04</t>
  </si>
  <si>
    <t>-3.4</t>
  </si>
  <si>
    <t>Medel av − 0.05</t>
  </si>
  <si>
    <t>-3.3</t>
  </si>
  <si>
    <t>Medel av − 0.06</t>
  </si>
  <si>
    <t>-3.2</t>
  </si>
  <si>
    <t>Medel av − 0.07</t>
  </si>
  <si>
    <t>-3.1</t>
  </si>
  <si>
    <t>Medel av − 0.08</t>
  </si>
  <si>
    <t>-3.0</t>
  </si>
  <si>
    <t>Medel av − 0.09</t>
  </si>
  <si>
    <t>-2.9</t>
  </si>
  <si>
    <t>-0.1</t>
  </si>
  <si>
    <t>-2.8</t>
  </si>
  <si>
    <t>-2.7</t>
  </si>
  <si>
    <t>-2.6</t>
  </si>
  <si>
    <t>-2.5</t>
  </si>
  <si>
    <t>-2.4</t>
  </si>
  <si>
    <t>-2.3</t>
  </si>
  <si>
    <t>-2.2</t>
  </si>
  <si>
    <t>-2.1</t>
  </si>
  <si>
    <t>-2.0</t>
  </si>
  <si>
    <t>-1.9</t>
  </si>
  <si>
    <t>-0.2</t>
  </si>
  <si>
    <t>-1.8</t>
  </si>
  <si>
    <t>-1.7</t>
  </si>
  <si>
    <t>-1.6</t>
  </si>
  <si>
    <t>-1.5</t>
  </si>
  <si>
    <t>-1.4</t>
  </si>
  <si>
    <t>-1.3</t>
  </si>
  <si>
    <t>-1.2</t>
  </si>
  <si>
    <t>-1.1</t>
  </si>
  <si>
    <t>-1.0</t>
  </si>
  <si>
    <t>-0.9</t>
  </si>
  <si>
    <t>-0.3</t>
  </si>
  <si>
    <t>-0.8</t>
  </si>
  <si>
    <t>-0.7</t>
  </si>
  <si>
    <t>-0.6</t>
  </si>
  <si>
    <t>-0.5</t>
  </si>
  <si>
    <t>-0.4</t>
  </si>
  <si>
    <t>0.0</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</si>
  <si>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</si>
  <si>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</si>
  <si>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</si>
  <si>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</si>
  <si>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</si>
  <si>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</si>
  <si>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</si>
  <si>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</si>
  <si>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</si>
  <si>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</si>
  <si>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</si>
  <si>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</si>
  <si>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</si>
  <si>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</si>
  <si>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</si>
  <si>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</si>
  <si>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</si>
  <si>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</si>
  <si>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</si>
  <si>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</si>
  <si>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</si>
  <si>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</si>
  <si>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</si>
  <si>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</si>
  <si>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</si>
  <si>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</si>
  <si>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</si>
  <si>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</si>
  <si>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</si>
  <si>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</si>
  <si>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</si>
  <si>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</si>
  <si>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</si>
  <si>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</si>
  <si>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</si>
  <si>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</si>
  <si>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</si>
  <si>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</si>
  <si>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</si>
  <si>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</si>
  <si>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Totalt Medel av − 0.00</t>
  </si>
  <si>
    <t>Totalt Medel av − 0.01</t>
  </si>
  <si>
    <t>Totalt Medel av − 0.02</t>
  </si>
  <si>
    <t>Totalt Medel av − 0.03</t>
  </si>
  <si>
    <t>Totalt Medel av − 0.04</t>
  </si>
  <si>
    <t>Totalt Medel av − 0.05</t>
  </si>
  <si>
    <t>Totalt Medel av − 0.06</t>
  </si>
  <si>
    <t>Totalt Medel av − 0.07</t>
  </si>
  <si>
    <t>Totalt Medel av − 0.08</t>
  </si>
  <si>
    <t>Totalt Medel av − 0.09</t>
  </si>
  <si>
    <t>Fast pris taxa</t>
  </si>
  <si>
    <t>Rörlig taxa</t>
  </si>
  <si>
    <t>Total taxa</t>
  </si>
  <si>
    <t>Påslag övernyttjande</t>
  </si>
  <si>
    <t>Årsförbrukning m3</t>
  </si>
  <si>
    <t>Fast pris / m3 tak</t>
  </si>
  <si>
    <t>Låg förbrukning</t>
  </si>
  <si>
    <t>Medellåg förbrukning</t>
  </si>
  <si>
    <t>Medelhög förbrukning</t>
  </si>
  <si>
    <t>Hög förbrukning</t>
  </si>
  <si>
    <t>RUBRIKER</t>
  </si>
  <si>
    <t>ÅRSFÖRBRUKNING TOTALT</t>
  </si>
  <si>
    <t xml:space="preserve">Tariff1 GV </t>
  </si>
  <si>
    <t xml:space="preserve">Tariff2 GV </t>
  </si>
  <si>
    <t xml:space="preserve">Tariff3 GV </t>
  </si>
  <si>
    <t xml:space="preserve">Tariff4 GV </t>
  </si>
  <si>
    <t>Gränsvärden Årsförbrukning</t>
  </si>
  <si>
    <t>Gränsvärden Dygnsförbrukning</t>
  </si>
  <si>
    <t>Medeldygnsförbrukning (l/s)</t>
  </si>
  <si>
    <t>Årsförbrukning (m3)</t>
  </si>
  <si>
    <t>Gräns (l/d)</t>
  </si>
  <si>
    <t>Pris (kr/d)</t>
  </si>
  <si>
    <t>Rörlig grund (kr/m3)</t>
  </si>
  <si>
    <t>Fast avgift (kr/år)</t>
  </si>
  <si>
    <t>Rörlig tillägg (kr/m3)</t>
  </si>
  <si>
    <t>T1</t>
  </si>
  <si>
    <t>T2</t>
  </si>
  <si>
    <t>T3</t>
  </si>
  <si>
    <t>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</si>
</sst>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
    <numFmt numFmtId="165" formatCode="#,##0.0"/>
    <numFmt numFmtId="166" formatCode="0.0"/>
    <numFmt numFmtId="167" formatCode="0.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
      <color rgb="FF202122"/>
      <name val="Arial"/>
      <family val="2"/>
    </font>
    <font>
      <b/>
      <i/>
      <sz val="11"/>
      <color rgb="FF202122"/>
      <name val="Arial"/>
      <family val="2"/>
    </font>
    <font>
      <sz val="11"/>
      <color rgb="FF202122"/>
      <name val="Arial"/>
      <family val="2"/>
    </font>
    <font>
      <sz val="11"/>
      <color rgb="FF000000"/>
      <name val="Calibri"/>
      <family val="2"/>
      <scheme val="minor"/>
    </font>
    <font>
      <sz val="11"/>
      <color rgb="FF444444"/>
      <name val="Calibri"/>
      <family val="2"/>
      <scheme val="minor"/>
    </font>
  </fonts>
  <fills count="16">
    <fill>
      <patternFill patternType="none"/>
    </fill>
    <fill>
      <patternFill patternType="gray125"/>
    </fill>
    <fill>
      <patternFill patternType="solid">
        <fgColor theme="4"/>
        <bgColor indexed="64"/>
      </patternFill>
    </fill>
    <fill>
      <patternFill patternType="solid">
        <fgColor rgb="FF92D050"/>
        <bgColor indexed="64"/>
      </patternFill>
    </fill>
    <fill>
      <patternFill patternType="solid">
        <fgColor theme="7"/>
        <bgColor indexed="64"/>
      </patternFill>
    </fill>
    <fill>
      <patternFill patternType="solid">
        <fgColor theme="0" tint="-4.9989318521683403E-2"/>
        <bgColor indexed="64"/>
      </patternFill>
    </fill>
    <fill>
      <patternFill patternType="solid">
        <fgColor theme="9"/>
        <bgColor indexed="64"/>
      </patternFill>
    </fill>
    <fill>
      <patternFill patternType="solid">
        <fgColor theme="2"/>
        <bgColor indexed="64"/>
      </patternFill>
    </fill>
    <fill>
      <patternFill patternType="solid">
        <fgColor rgb="FFFFFF00"/>
        <bgColor indexed="64"/>
      </patternFill>
    </fill>
    <fill>
      <patternFill patternType="solid">
        <fgColor rgb="FFF8F9FA"/>
        <bgColor indexed="64"/>
      </patternFill>
    </fill>
    <fill>
      <patternFill patternType="solid">
        <fgColor rgb="FFEAECF0"/>
        <bgColor indexed="64"/>
      </patternFill>
    </fill>
    <fill>
      <patternFill patternType="solid">
        <fgColor rgb="FFD9E1F2"/>
        <bgColor rgb="FF000000"/>
      </patternFill>
    </fill>
    <fill>
      <patternFill patternType="solid">
        <fgColor rgb="FFE2EFDA"/>
        <bgColor rgb="FF000000"/>
      </patternFill>
    </fill>
    <fill>
      <patternFill patternType="solid">
        <fgColor rgb="FFFFF2CC"/>
        <bgColor rgb="FF000000"/>
      </patternFill>
    </fill>
    <fill>
      <patternFill patternType="solid">
        <fgColor rgb="FFEDEDED"/>
        <bgColor rgb="FF000000"/>
      </patternFill>
    </fill>
    <fill>
      <patternFill patternType="solid">
        <fgColor theme="5"/>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rgb="FFA2A9B1"/>
      </left>
      <right style="medium">
        <color rgb="FFA2A9B1"/>
      </right>
      <top style="medium">
        <color rgb="FFA2A9B1"/>
      </top>
      <bottom style="medium">
        <color rgb="FFA2A9B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9" fontId="0" fillId="0" borderId="0" xfId="2" applyFont="1"/>
    <xf numFmtId="164" fontId="0" fillId="3" borderId="0" xfId="0" applyNumberFormat="1" applyFill="1"/>
    <xf numFmtId="0" fontId="2" fillId="0" borderId="0" xfId="0" applyFont="1"/>
    <xf numFmtId="0" fontId="0" fillId="4" borderId="0" xfId="0" applyFill="1"/>
    <xf numFmtId="0" fontId="0" fillId="5" borderId="0" xfId="0" applyFill="1"/>
    <xf numFmtId="164" fontId="0" fillId="5" borderId="0" xfId="2" applyNumberFormat="1" applyFont="1" applyFill="1"/>
    <xf numFmtId="43" fontId="0" fillId="5" borderId="0" xfId="1" applyFont="1" applyFill="1"/>
    <xf numFmtId="0" fontId="0" fillId="6"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165" fontId="0" fillId="2" borderId="4" xfId="0" applyNumberFormat="1" applyFill="1" applyBorder="1"/>
    <xf numFmtId="165" fontId="0" fillId="2" borderId="0" xfId="0" applyNumberFormat="1" applyFill="1"/>
    <xf numFmtId="165" fontId="0" fillId="2" borderId="5" xfId="0" applyNumberFormat="1" applyFill="1" applyBorder="1"/>
    <xf numFmtId="165" fontId="0" fillId="0" borderId="4" xfId="0" applyNumberFormat="1" applyBorder="1"/>
    <xf numFmtId="165" fontId="0" fillId="0" borderId="0" xfId="0" applyNumberFormat="1"/>
    <xf numFmtId="165" fontId="0" fillId="0" borderId="5" xfId="0" applyNumberFormat="1" applyBorder="1"/>
    <xf numFmtId="165" fontId="0" fillId="4" borderId="5" xfId="0" applyNumberFormat="1" applyFill="1" applyBorder="1"/>
    <xf numFmtId="165" fontId="0" fillId="4" borderId="0" xfId="0" applyNumberFormat="1" applyFill="1"/>
    <xf numFmtId="165" fontId="0" fillId="6" borderId="5" xfId="0" applyNumberFormat="1" applyFill="1" applyBorder="1"/>
    <xf numFmtId="165" fontId="0" fillId="6" borderId="0" xfId="0" applyNumberFormat="1" applyFill="1"/>
    <xf numFmtId="165" fontId="0" fillId="4" borderId="4" xfId="0" applyNumberFormat="1" applyFill="1" applyBorder="1"/>
    <xf numFmtId="0" fontId="0" fillId="6" borderId="4" xfId="0" applyFill="1" applyBorder="1"/>
    <xf numFmtId="165" fontId="0" fillId="6" borderId="4" xfId="0" applyNumberFormat="1" applyFill="1" applyBorder="1"/>
    <xf numFmtId="0" fontId="0" fillId="4" borderId="4" xfId="0" applyFill="1" applyBorder="1"/>
    <xf numFmtId="164" fontId="0" fillId="6" borderId="6" xfId="2" applyNumberFormat="1" applyFont="1" applyFill="1" applyBorder="1"/>
    <xf numFmtId="0" fontId="0" fillId="6" borderId="6" xfId="0" applyFill="1" applyBorder="1"/>
    <xf numFmtId="164" fontId="0" fillId="5" borderId="6" xfId="2" applyNumberFormat="1" applyFont="1" applyFill="1" applyBorder="1"/>
    <xf numFmtId="0" fontId="0" fillId="0" borderId="6" xfId="0" applyBorder="1"/>
    <xf numFmtId="3" fontId="0" fillId="5" borderId="6" xfId="2" applyNumberFormat="1" applyFont="1" applyFill="1" applyBorder="1"/>
    <xf numFmtId="9" fontId="0" fillId="0" borderId="6" xfId="0" applyNumberFormat="1" applyBorder="1"/>
    <xf numFmtId="164" fontId="0" fillId="4" borderId="6" xfId="2" applyNumberFormat="1" applyFont="1" applyFill="1" applyBorder="1"/>
    <xf numFmtId="0" fontId="0" fillId="4" borderId="6" xfId="0" applyFill="1" applyBorder="1"/>
    <xf numFmtId="3" fontId="0" fillId="0" borderId="6" xfId="0" applyNumberFormat="1" applyBorder="1"/>
    <xf numFmtId="164" fontId="0" fillId="7" borderId="6" xfId="2" applyNumberFormat="1" applyFont="1" applyFill="1" applyBorder="1"/>
    <xf numFmtId="0" fontId="0" fillId="7" borderId="6" xfId="0" applyFill="1" applyBorder="1"/>
    <xf numFmtId="9" fontId="0" fillId="8" borderId="0" xfId="0" applyNumberFormat="1" applyFill="1"/>
    <xf numFmtId="0" fontId="0" fillId="8" borderId="0" xfId="0" applyFill="1"/>
    <xf numFmtId="0" fontId="4" fillId="10" borderId="7"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5" fillId="9" borderId="7" xfId="0" applyFont="1" applyFill="1" applyBorder="1" applyAlignment="1">
      <alignment vertical="center" wrapText="1"/>
    </xf>
    <xf numFmtId="0" fontId="0" fillId="0" borderId="0" xfId="0" pivotButton="1"/>
    <xf numFmtId="2" fontId="0" fillId="0" borderId="0" xfId="0" applyNumberFormat="1"/>
    <xf numFmtId="3" fontId="0" fillId="0" borderId="0" xfId="0" applyNumberFormat="1"/>
    <xf numFmtId="0" fontId="6" fillId="11" borderId="0" xfId="0" applyFont="1" applyFill="1" applyAlignment="1">
      <alignment horizontal="center"/>
    </xf>
    <xf numFmtId="0" fontId="6" fillId="12" borderId="0" xfId="0" applyFont="1" applyFill="1" applyAlignment="1">
      <alignment horizontal="center"/>
    </xf>
    <xf numFmtId="0" fontId="6" fillId="13" borderId="0" xfId="0" applyFont="1" applyFill="1" applyAlignment="1">
      <alignment horizontal="center"/>
    </xf>
    <xf numFmtId="0" fontId="6" fillId="14" borderId="0" xfId="0" applyFont="1" applyFill="1" applyAlignment="1">
      <alignment horizontal="center"/>
    </xf>
    <xf numFmtId="0" fontId="6" fillId="0" borderId="0" xfId="0" applyFont="1" applyAlignment="1">
      <alignment horizontal="center"/>
    </xf>
    <xf numFmtId="9" fontId="0" fillId="0" borderId="0" xfId="0" applyNumberFormat="1"/>
    <xf numFmtId="9" fontId="0" fillId="15" borderId="0" xfId="0" applyNumberFormat="1" applyFill="1"/>
    <xf numFmtId="166" fontId="0" fillId="0" borderId="0" xfId="2" applyNumberFormat="1" applyFont="1"/>
    <xf numFmtId="167" fontId="0" fillId="0" borderId="0" xfId="0" applyNumberFormat="1"/>
    <xf numFmtId="0" fontId="0" fillId="15" borderId="0" xfId="0" applyFill="1"/>
    <xf numFmtId="3" fontId="0" fillId="0" borderId="0" xfId="2" applyNumberFormat="1" applyFont="1"/>
    <xf numFmtId="9" fontId="0" fillId="7" borderId="0" xfId="0" applyNumberFormat="1" applyFill="1"/>
    <xf numFmtId="1" fontId="0" fillId="15" borderId="0" xfId="0" applyNumberFormat="1" applyFill="1"/>
    <xf numFmtId="9" fontId="0" fillId="0" borderId="0" xfId="0" applyNumberFormat="1" applyFill="1"/>
    <xf numFmtId="3" fontId="6" fillId="15" borderId="0" xfId="0" applyNumberFormat="1" applyFont="1" applyFill="1" applyAlignment="1">
      <alignment horizontal="center"/>
    </xf>
    <xf numFmtId="3" fontId="6" fillId="0" borderId="0" xfId="0" applyNumberFormat="1" applyFont="1" applyAlignment="1">
      <alignment horizontal="center"/>
    </xf>
    <xf numFmtId="3" fontId="0" fillId="4" borderId="0" xfId="0" applyNumberFormat="1" applyFill="1"/>
    <xf numFmtId="0" fontId="6" fillId="0" borderId="0" xfId="0" applyFont="1"/>
    <xf numFmtId="9" fontId="6" fillId="0" borderId="0" xfId="0" applyNumberFormat="1" applyFont="1"/>
    <xf numFmtId="0" fontId="7" fillId="4" borderId="0" xfId="0" applyFont="1" applyFill="1"/>
    <xf numFmtId="3" fontId="6" fillId="0" borderId="0" xfId="0" applyNumberFormat="1" applyFont="1" applyAlignment="1"/>
    <xf numFmtId="1" fontId="0" fillId="0" borderId="0" xfId="0" applyNumberFormat="1"/>
  </cellXfs>
  <cellStyles count="3">
    <cellStyle name="Normal" xfId="0" builtinId="0"/>
    <cellStyle name="Procent" xfId="2" builtinId="5"/>
    <cellStyle name="Tusental" xfId="1" builtinId="3"/>
  </cellStyles>
  <dxfs count="2">
    <dxf>
      <numFmt numFmtId="167" formatCode="0.000"/>
    </dxf>
    <dxf>
      <numFmt numFmtId="167" formatCode="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Förbrukar 750 l/dygn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Modell!$D$9:$E$9</c:f>
              <c:strCache>
                <c:ptCount val="2"/>
                <c:pt idx="0">
                  <c:v>Tariff1 GV </c:v>
                </c:pt>
                <c:pt idx="1">
                  <c:v>182</c:v>
                </c:pt>
              </c:strCache>
            </c:strRef>
          </c:tx>
          <c:spPr>
            <a:ln w="28575" cap="rnd">
              <a:solidFill>
                <a:schemeClr val="accent1"/>
              </a:solidFill>
              <a:round/>
            </a:ln>
            <a:effectLst/>
          </c:spPr>
          <c:marker>
            <c:symbol val="none"/>
          </c:marker>
          <c:cat>
            <c:strRef>
              <c:f>Modell!$B$52:$B$56</c:f>
              <c:strCache>
                <c:ptCount val="5"/>
                <c:pt idx="0">
                  <c:v>675 - 825</c:v>
                </c:pt>
                <c:pt idx="1">
                  <c:v>600 - 900</c:v>
                </c:pt>
                <c:pt idx="2">
                  <c:v>525 - 975</c:v>
                </c:pt>
                <c:pt idx="3">
                  <c:v>450 - 1050</c:v>
                </c:pt>
                <c:pt idx="4">
                  <c:v>375 - 1125</c:v>
                </c:pt>
              </c:strCache>
            </c:strRef>
          </c:cat>
          <c:val>
            <c:numRef>
              <c:f>Modell!$AG$14:$AK$14</c:f>
              <c:numCache>
                <c:formatCode>#,##0</c:formatCode>
                <c:ptCount val="5"/>
                <c:pt idx="0">
                  <c:v>17421.45</c:v>
                </c:pt>
                <c:pt idx="1">
                  <c:v>17420.793000000001</c:v>
                </c:pt>
                <c:pt idx="2">
                  <c:v>17373.242624999999</c:v>
                </c:pt>
                <c:pt idx="3">
                  <c:v>17180.16675</c:v>
                </c:pt>
                <c:pt idx="4">
                  <c:v>16883.366999999998</c:v>
                </c:pt>
              </c:numCache>
            </c:numRef>
          </c:val>
          <c:smooth val="0"/>
          <c:extLst>
            <c:ext xmlns:c16="http://schemas.microsoft.com/office/drawing/2014/chart" uri="{C3380CC4-5D6E-409C-BE32-E72D297353CC}">
              <c16:uniqueId val="{00000000-F9D2-43E7-8B4C-201EAC3DD1AB}"/>
            </c:ext>
          </c:extLst>
        </c:ser>
        <c:ser>
          <c:idx val="1"/>
          <c:order val="1"/>
          <c:tx>
            <c:strRef>
              <c:f>Modell!$D$16:$E$16</c:f>
              <c:strCache>
                <c:ptCount val="2"/>
                <c:pt idx="0">
                  <c:v>Tariff2 GV </c:v>
                </c:pt>
                <c:pt idx="1">
                  <c:v>325</c:v>
                </c:pt>
              </c:strCache>
            </c:strRef>
          </c:tx>
          <c:spPr>
            <a:ln w="28575" cap="rnd">
              <a:solidFill>
                <a:schemeClr val="accent2"/>
              </a:solidFill>
              <a:round/>
            </a:ln>
            <a:effectLst/>
          </c:spPr>
          <c:marker>
            <c:symbol val="none"/>
          </c:marker>
          <c:cat>
            <c:strRef>
              <c:f>Modell!$B$52:$B$56</c:f>
              <c:strCache>
                <c:ptCount val="5"/>
                <c:pt idx="0">
                  <c:v>675 - 825</c:v>
                </c:pt>
                <c:pt idx="1">
                  <c:v>600 - 900</c:v>
                </c:pt>
                <c:pt idx="2">
                  <c:v>525 - 975</c:v>
                </c:pt>
                <c:pt idx="3">
                  <c:v>450 - 1050</c:v>
                </c:pt>
                <c:pt idx="4">
                  <c:v>375 - 1125</c:v>
                </c:pt>
              </c:strCache>
            </c:strRef>
          </c:cat>
          <c:val>
            <c:numRef>
              <c:f>Modell!$AG$21:$AK$21</c:f>
              <c:numCache>
                <c:formatCode>#,##0</c:formatCode>
                <c:ptCount val="5"/>
                <c:pt idx="0">
                  <c:v>18204.375</c:v>
                </c:pt>
                <c:pt idx="1">
                  <c:v>18185.239874999999</c:v>
                </c:pt>
                <c:pt idx="2">
                  <c:v>17963.09175</c:v>
                </c:pt>
                <c:pt idx="3">
                  <c:v>17565.442500000001</c:v>
                </c:pt>
                <c:pt idx="4">
                  <c:v>17142.9915</c:v>
                </c:pt>
              </c:numCache>
            </c:numRef>
          </c:val>
          <c:smooth val="0"/>
          <c:extLst>
            <c:ext xmlns:c16="http://schemas.microsoft.com/office/drawing/2014/chart" uri="{C3380CC4-5D6E-409C-BE32-E72D297353CC}">
              <c16:uniqueId val="{00000001-F9D2-43E7-8B4C-201EAC3DD1AB}"/>
            </c:ext>
          </c:extLst>
        </c:ser>
        <c:ser>
          <c:idx val="2"/>
          <c:order val="2"/>
          <c:tx>
            <c:strRef>
              <c:f>Modell!$D$23:$E$23</c:f>
              <c:strCache>
                <c:ptCount val="2"/>
                <c:pt idx="0">
                  <c:v>Tariff3 GV </c:v>
                </c:pt>
                <c:pt idx="1">
                  <c:v>715</c:v>
                </c:pt>
              </c:strCache>
            </c:strRef>
          </c:tx>
          <c:spPr>
            <a:ln w="28575" cap="rnd">
              <a:solidFill>
                <a:schemeClr val="accent3"/>
              </a:solidFill>
              <a:round/>
            </a:ln>
            <a:effectLst/>
          </c:spPr>
          <c:marker>
            <c:symbol val="none"/>
          </c:marker>
          <c:cat>
            <c:strRef>
              <c:f>Modell!$B$52:$B$56</c:f>
              <c:strCache>
                <c:ptCount val="5"/>
                <c:pt idx="0">
                  <c:v>675 - 825</c:v>
                </c:pt>
                <c:pt idx="1">
                  <c:v>600 - 900</c:v>
                </c:pt>
                <c:pt idx="2">
                  <c:v>525 - 975</c:v>
                </c:pt>
                <c:pt idx="3">
                  <c:v>450 - 1050</c:v>
                </c:pt>
                <c:pt idx="4">
                  <c:v>375 - 1125</c:v>
                </c:pt>
              </c:strCache>
            </c:strRef>
          </c:cat>
          <c:val>
            <c:numRef>
              <c:f>Modell!$AG$28:$AK$28</c:f>
              <c:numCache>
                <c:formatCode>#,##0</c:formatCode>
                <c:ptCount val="5"/>
                <c:pt idx="0">
                  <c:v>17718.359250000001</c:v>
                </c:pt>
                <c:pt idx="1">
                  <c:v>16980.301875000001</c:v>
                </c:pt>
                <c:pt idx="2">
                  <c:v>16755.689999999999</c:v>
                </c:pt>
                <c:pt idx="3">
                  <c:v>16625.603999999999</c:v>
                </c:pt>
                <c:pt idx="4">
                  <c:v>16527.875250000001</c:v>
                </c:pt>
              </c:numCache>
            </c:numRef>
          </c:val>
          <c:smooth val="0"/>
          <c:extLst>
            <c:ext xmlns:c16="http://schemas.microsoft.com/office/drawing/2014/chart" uri="{C3380CC4-5D6E-409C-BE32-E72D297353CC}">
              <c16:uniqueId val="{00000002-F9D2-43E7-8B4C-201EAC3DD1AB}"/>
            </c:ext>
          </c:extLst>
        </c:ser>
        <c:ser>
          <c:idx val="3"/>
          <c:order val="3"/>
          <c:tx>
            <c:strRef>
              <c:f>Modell!$D$30:$E$30</c:f>
              <c:strCache>
                <c:ptCount val="2"/>
                <c:pt idx="0">
                  <c:v>Tariff4 GV </c:v>
                </c:pt>
                <c:pt idx="1">
                  <c:v>975</c:v>
                </c:pt>
              </c:strCache>
            </c:strRef>
          </c:tx>
          <c:spPr>
            <a:ln w="28575" cap="rnd">
              <a:solidFill>
                <a:schemeClr val="accent4"/>
              </a:solidFill>
              <a:round/>
            </a:ln>
            <a:effectLst/>
          </c:spPr>
          <c:marker>
            <c:symbol val="none"/>
          </c:marker>
          <c:cat>
            <c:strRef>
              <c:f>Modell!$B$52:$B$56</c:f>
              <c:strCache>
                <c:ptCount val="5"/>
                <c:pt idx="0">
                  <c:v>675 - 825</c:v>
                </c:pt>
                <c:pt idx="1">
                  <c:v>600 - 900</c:v>
                </c:pt>
                <c:pt idx="2">
                  <c:v>525 - 975</c:v>
                </c:pt>
                <c:pt idx="3">
                  <c:v>450 - 1050</c:v>
                </c:pt>
                <c:pt idx="4">
                  <c:v>375 - 1125</c:v>
                </c:pt>
              </c:strCache>
            </c:strRef>
          </c:cat>
          <c:val>
            <c:numRef>
              <c:f>Modell!$AG$35:$AK$35</c:f>
              <c:numCache>
                <c:formatCode>#,##0</c:formatCode>
                <c:ptCount val="5"/>
                <c:pt idx="0">
                  <c:v>13561.711875000001</c:v>
                </c:pt>
                <c:pt idx="1">
                  <c:v>14099.302125</c:v>
                </c:pt>
                <c:pt idx="2">
                  <c:v>14853.62025</c:v>
                </c:pt>
                <c:pt idx="3">
                  <c:v>15411.823875</c:v>
                </c:pt>
                <c:pt idx="4">
                  <c:v>15802.903125000001</c:v>
                </c:pt>
              </c:numCache>
            </c:numRef>
          </c:val>
          <c:smooth val="0"/>
          <c:extLst>
            <c:ext xmlns:c16="http://schemas.microsoft.com/office/drawing/2014/chart" uri="{C3380CC4-5D6E-409C-BE32-E72D297353CC}">
              <c16:uniqueId val="{00000003-F9D2-43E7-8B4C-201EAC3DD1AB}"/>
            </c:ext>
          </c:extLst>
        </c:ser>
        <c:dLbls>
          <c:showLegendKey val="0"/>
          <c:showVal val="0"/>
          <c:showCatName val="0"/>
          <c:showSerName val="0"/>
          <c:showPercent val="0"/>
          <c:showBubbleSize val="0"/>
        </c:dLbls>
        <c:smooth val="0"/>
        <c:axId val="739390552"/>
        <c:axId val="739391536"/>
      </c:lineChart>
      <c:catAx>
        <c:axId val="739390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39391536"/>
        <c:crosses val="autoZero"/>
        <c:auto val="1"/>
        <c:lblAlgn val="ctr"/>
        <c:lblOffset val="100"/>
        <c:noMultiLvlLbl val="0"/>
      </c:catAx>
      <c:valAx>
        <c:axId val="739391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39390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Förbrukar 550 l/dygn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Modell!$D$9:$E$9</c:f>
              <c:strCache>
                <c:ptCount val="2"/>
                <c:pt idx="0">
                  <c:v>Tariff1 GV </c:v>
                </c:pt>
                <c:pt idx="1">
                  <c:v>182</c:v>
                </c:pt>
              </c:strCache>
            </c:strRef>
          </c:tx>
          <c:spPr>
            <a:ln w="28575" cap="rnd">
              <a:solidFill>
                <a:schemeClr val="accent1"/>
              </a:solidFill>
              <a:round/>
            </a:ln>
            <a:effectLst/>
          </c:spPr>
          <c:marker>
            <c:symbol val="none"/>
          </c:marker>
          <c:cat>
            <c:strRef>
              <c:f>Modell!$B$45:$B$49</c:f>
              <c:strCache>
                <c:ptCount val="5"/>
                <c:pt idx="0">
                  <c:v>495 - 605</c:v>
                </c:pt>
                <c:pt idx="1">
                  <c:v>440 - 660</c:v>
                </c:pt>
                <c:pt idx="2">
                  <c:v>385 - 715</c:v>
                </c:pt>
                <c:pt idx="3">
                  <c:v>330 - 770</c:v>
                </c:pt>
                <c:pt idx="4">
                  <c:v>275 - 825</c:v>
                </c:pt>
              </c:strCache>
            </c:strRef>
          </c:cat>
          <c:val>
            <c:numRef>
              <c:f>Modell!$AG$13:$AK$13</c:f>
              <c:numCache>
                <c:formatCode>#,##0</c:formatCode>
                <c:ptCount val="5"/>
                <c:pt idx="0">
                  <c:v>13041.45</c:v>
                </c:pt>
                <c:pt idx="1">
                  <c:v>13039.041000000001</c:v>
                </c:pt>
                <c:pt idx="2">
                  <c:v>12963.940425000001</c:v>
                </c:pt>
                <c:pt idx="3">
                  <c:v>12755.622150000001</c:v>
                </c:pt>
                <c:pt idx="4">
                  <c:v>12498.702300000001</c:v>
                </c:pt>
              </c:numCache>
            </c:numRef>
          </c:val>
          <c:smooth val="0"/>
          <c:extLst>
            <c:ext xmlns:c16="http://schemas.microsoft.com/office/drawing/2014/chart" uri="{C3380CC4-5D6E-409C-BE32-E72D297353CC}">
              <c16:uniqueId val="{00000000-E9F2-4C30-9C31-62BAE0AFBB14}"/>
            </c:ext>
          </c:extLst>
        </c:ser>
        <c:ser>
          <c:idx val="1"/>
          <c:order val="1"/>
          <c:tx>
            <c:strRef>
              <c:f>Modell!$D$16:$E$16</c:f>
              <c:strCache>
                <c:ptCount val="2"/>
                <c:pt idx="0">
                  <c:v>Tariff2 GV </c:v>
                </c:pt>
                <c:pt idx="1">
                  <c:v>325</c:v>
                </c:pt>
              </c:strCache>
            </c:strRef>
          </c:tx>
          <c:spPr>
            <a:ln w="28575" cap="rnd">
              <a:solidFill>
                <a:schemeClr val="accent2"/>
              </a:solidFill>
              <a:round/>
            </a:ln>
            <a:effectLst/>
          </c:spPr>
          <c:marker>
            <c:symbol val="none"/>
          </c:marker>
          <c:cat>
            <c:strRef>
              <c:f>Modell!$B$45:$B$49</c:f>
              <c:strCache>
                <c:ptCount val="5"/>
                <c:pt idx="0">
                  <c:v>495 - 605</c:v>
                </c:pt>
                <c:pt idx="1">
                  <c:v>440 - 660</c:v>
                </c:pt>
                <c:pt idx="2">
                  <c:v>385 - 715</c:v>
                </c:pt>
                <c:pt idx="3">
                  <c:v>330 - 770</c:v>
                </c:pt>
                <c:pt idx="4">
                  <c:v>275 - 825</c:v>
                </c:pt>
              </c:strCache>
            </c:strRef>
          </c:cat>
          <c:val>
            <c:numRef>
              <c:f>Modell!$AG$20:$AK$20</c:f>
              <c:numCache>
                <c:formatCode>#,##0</c:formatCode>
                <c:ptCount val="5"/>
                <c:pt idx="0">
                  <c:v>13824.375</c:v>
                </c:pt>
                <c:pt idx="1">
                  <c:v>13702.84095</c:v>
                </c:pt>
                <c:pt idx="2">
                  <c:v>13300.899300000001</c:v>
                </c:pt>
                <c:pt idx="3">
                  <c:v>12897.75315</c:v>
                </c:pt>
                <c:pt idx="4">
                  <c:v>12583.077525000001</c:v>
                </c:pt>
              </c:numCache>
            </c:numRef>
          </c:val>
          <c:smooth val="0"/>
          <c:extLst>
            <c:ext xmlns:c16="http://schemas.microsoft.com/office/drawing/2014/chart" uri="{C3380CC4-5D6E-409C-BE32-E72D297353CC}">
              <c16:uniqueId val="{00000001-E9F2-4C30-9C31-62BAE0AFBB14}"/>
            </c:ext>
          </c:extLst>
        </c:ser>
        <c:ser>
          <c:idx val="2"/>
          <c:order val="2"/>
          <c:tx>
            <c:strRef>
              <c:f>Modell!$D$23:$E$23</c:f>
              <c:strCache>
                <c:ptCount val="2"/>
                <c:pt idx="0">
                  <c:v>Tariff3 GV </c:v>
                </c:pt>
                <c:pt idx="1">
                  <c:v>715</c:v>
                </c:pt>
              </c:strCache>
            </c:strRef>
          </c:tx>
          <c:spPr>
            <a:ln w="28575" cap="rnd">
              <a:solidFill>
                <a:schemeClr val="accent3"/>
              </a:solidFill>
              <a:round/>
            </a:ln>
            <a:effectLst/>
          </c:spPr>
          <c:marker>
            <c:symbol val="none"/>
          </c:marker>
          <c:cat>
            <c:strRef>
              <c:f>Modell!$B$45:$B$49</c:f>
              <c:strCache>
                <c:ptCount val="5"/>
                <c:pt idx="0">
                  <c:v>495 - 605</c:v>
                </c:pt>
                <c:pt idx="1">
                  <c:v>440 - 660</c:v>
                </c:pt>
                <c:pt idx="2">
                  <c:v>385 - 715</c:v>
                </c:pt>
                <c:pt idx="3">
                  <c:v>330 - 770</c:v>
                </c:pt>
                <c:pt idx="4">
                  <c:v>275 - 825</c:v>
                </c:pt>
              </c:strCache>
            </c:strRef>
          </c:cat>
          <c:val>
            <c:numRef>
              <c:f>Modell!$AG$27:$AK$27</c:f>
              <c:numCache>
                <c:formatCode>#,##0</c:formatCode>
                <c:ptCount val="5"/>
                <c:pt idx="0">
                  <c:v>9945.2553750000006</c:v>
                </c:pt>
                <c:pt idx="1">
                  <c:v>10339.488225000001</c:v>
                </c:pt>
                <c:pt idx="2">
                  <c:v>10892.654850000001</c:v>
                </c:pt>
                <c:pt idx="3">
                  <c:v>11302.004175</c:v>
                </c:pt>
                <c:pt idx="4">
                  <c:v>11588.795625000001</c:v>
                </c:pt>
              </c:numCache>
            </c:numRef>
          </c:val>
          <c:smooth val="0"/>
          <c:extLst>
            <c:ext xmlns:c16="http://schemas.microsoft.com/office/drawing/2014/chart" uri="{C3380CC4-5D6E-409C-BE32-E72D297353CC}">
              <c16:uniqueId val="{00000002-E9F2-4C30-9C31-62BAE0AFBB14}"/>
            </c:ext>
          </c:extLst>
        </c:ser>
        <c:ser>
          <c:idx val="3"/>
          <c:order val="3"/>
          <c:tx>
            <c:strRef>
              <c:f>Modell!$D$30:$E$30</c:f>
              <c:strCache>
                <c:ptCount val="2"/>
                <c:pt idx="0">
                  <c:v>Tariff4 GV </c:v>
                </c:pt>
                <c:pt idx="1">
                  <c:v>975</c:v>
                </c:pt>
              </c:strCache>
            </c:strRef>
          </c:tx>
          <c:spPr>
            <a:ln w="28575" cap="rnd">
              <a:solidFill>
                <a:schemeClr val="accent4"/>
              </a:solidFill>
              <a:round/>
            </a:ln>
            <a:effectLst/>
          </c:spPr>
          <c:marker>
            <c:symbol val="none"/>
          </c:marker>
          <c:cat>
            <c:strRef>
              <c:f>Modell!$B$45:$B$49</c:f>
              <c:strCache>
                <c:ptCount val="5"/>
                <c:pt idx="0">
                  <c:v>495 - 605</c:v>
                </c:pt>
                <c:pt idx="1">
                  <c:v>440 - 660</c:v>
                </c:pt>
                <c:pt idx="2">
                  <c:v>385 - 715</c:v>
                </c:pt>
                <c:pt idx="3">
                  <c:v>330 - 770</c:v>
                </c:pt>
                <c:pt idx="4">
                  <c:v>275 - 825</c:v>
                </c:pt>
              </c:strCache>
            </c:strRef>
          </c:cat>
          <c:val>
            <c:numRef>
              <c:f>Modell!$AG$34:$AK$34</c:f>
              <c:numCache>
                <c:formatCode>#,##0</c:formatCode>
                <c:ptCount val="5"/>
                <c:pt idx="0">
                  <c:v>11360.625</c:v>
                </c:pt>
                <c:pt idx="1">
                  <c:v>11360.986349999999</c:v>
                </c:pt>
                <c:pt idx="2">
                  <c:v>11390.37615</c:v>
                </c:pt>
                <c:pt idx="3">
                  <c:v>11522.028</c:v>
                </c:pt>
                <c:pt idx="4">
                  <c:v>11725.407825</c:v>
                </c:pt>
              </c:numCache>
            </c:numRef>
          </c:val>
          <c:smooth val="0"/>
          <c:extLst>
            <c:ext xmlns:c16="http://schemas.microsoft.com/office/drawing/2014/chart" uri="{C3380CC4-5D6E-409C-BE32-E72D297353CC}">
              <c16:uniqueId val="{00000003-E9F2-4C30-9C31-62BAE0AFBB14}"/>
            </c:ext>
          </c:extLst>
        </c:ser>
        <c:dLbls>
          <c:showLegendKey val="0"/>
          <c:showVal val="0"/>
          <c:showCatName val="0"/>
          <c:showSerName val="0"/>
          <c:showPercent val="0"/>
          <c:showBubbleSize val="0"/>
        </c:dLbls>
        <c:smooth val="0"/>
        <c:axId val="739390552"/>
        <c:axId val="739391536"/>
      </c:lineChart>
      <c:catAx>
        <c:axId val="739390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39391536"/>
        <c:crosses val="autoZero"/>
        <c:auto val="1"/>
        <c:lblAlgn val="ctr"/>
        <c:lblOffset val="100"/>
        <c:noMultiLvlLbl val="0"/>
      </c:catAx>
      <c:valAx>
        <c:axId val="739391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39390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Förbrukar 250 l/dygn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Modell!$D$9:$E$9</c:f>
              <c:strCache>
                <c:ptCount val="2"/>
                <c:pt idx="0">
                  <c:v>Tariff1 GV </c:v>
                </c:pt>
                <c:pt idx="1">
                  <c:v>182</c:v>
                </c:pt>
              </c:strCache>
            </c:strRef>
          </c:tx>
          <c:spPr>
            <a:ln w="28575" cap="rnd">
              <a:solidFill>
                <a:schemeClr val="accent1"/>
              </a:solidFill>
              <a:round/>
            </a:ln>
            <a:effectLst/>
          </c:spPr>
          <c:marker>
            <c:symbol val="none"/>
          </c:marker>
          <c:cat>
            <c:strRef>
              <c:f>Modell!$B$38:$B$42</c:f>
              <c:strCache>
                <c:ptCount val="5"/>
                <c:pt idx="0">
                  <c:v>225 - 275</c:v>
                </c:pt>
                <c:pt idx="1">
                  <c:v>200 - 300</c:v>
                </c:pt>
                <c:pt idx="2">
                  <c:v>175 - 325</c:v>
                </c:pt>
                <c:pt idx="3">
                  <c:v>150 - 350</c:v>
                </c:pt>
                <c:pt idx="4">
                  <c:v>125 - 375</c:v>
                </c:pt>
              </c:strCache>
            </c:strRef>
          </c:cat>
          <c:val>
            <c:numRef>
              <c:f>Modell!$AG$12:$AK$12</c:f>
              <c:numCache>
                <c:formatCode>#,##0</c:formatCode>
                <c:ptCount val="5"/>
                <c:pt idx="0">
                  <c:v>6462.5257499999998</c:v>
                </c:pt>
                <c:pt idx="1">
                  <c:v>6233.5065000000004</c:v>
                </c:pt>
                <c:pt idx="2">
                  <c:v>5974.8401249999997</c:v>
                </c:pt>
                <c:pt idx="3">
                  <c:v>5791.8656249999995</c:v>
                </c:pt>
                <c:pt idx="4">
                  <c:v>5664.9825000000001</c:v>
                </c:pt>
              </c:numCache>
            </c:numRef>
          </c:val>
          <c:smooth val="0"/>
          <c:extLst>
            <c:ext xmlns:c16="http://schemas.microsoft.com/office/drawing/2014/chart" uri="{C3380CC4-5D6E-409C-BE32-E72D297353CC}">
              <c16:uniqueId val="{00000000-A463-4647-8FBD-9AB102A07D3F}"/>
            </c:ext>
          </c:extLst>
        </c:ser>
        <c:ser>
          <c:idx val="1"/>
          <c:order val="1"/>
          <c:tx>
            <c:strRef>
              <c:f>Modell!$D$16:$E$16</c:f>
              <c:strCache>
                <c:ptCount val="2"/>
                <c:pt idx="0">
                  <c:v>Tariff2 GV </c:v>
                </c:pt>
                <c:pt idx="1">
                  <c:v>325</c:v>
                </c:pt>
              </c:strCache>
            </c:strRef>
          </c:tx>
          <c:spPr>
            <a:ln w="28575" cap="rnd">
              <a:solidFill>
                <a:schemeClr val="accent2"/>
              </a:solidFill>
              <a:round/>
            </a:ln>
            <a:effectLst/>
          </c:spPr>
          <c:marker>
            <c:symbol val="none"/>
          </c:marker>
          <c:cat>
            <c:strRef>
              <c:f>Modell!$B$38:$B$42</c:f>
              <c:strCache>
                <c:ptCount val="5"/>
                <c:pt idx="0">
                  <c:v>225 - 275</c:v>
                </c:pt>
                <c:pt idx="1">
                  <c:v>200 - 300</c:v>
                </c:pt>
                <c:pt idx="2">
                  <c:v>175 - 325</c:v>
                </c:pt>
                <c:pt idx="3">
                  <c:v>150 - 350</c:v>
                </c:pt>
                <c:pt idx="4">
                  <c:v>125 - 375</c:v>
                </c:pt>
              </c:strCache>
            </c:strRef>
          </c:cat>
          <c:val>
            <c:numRef>
              <c:f>Modell!$AG$19:$AK$19</c:f>
              <c:numCache>
                <c:formatCode>#,##0</c:formatCode>
                <c:ptCount val="5"/>
                <c:pt idx="0">
                  <c:v>4520.5706250000003</c:v>
                </c:pt>
                <c:pt idx="1">
                  <c:v>4699.7673749999994</c:v>
                </c:pt>
                <c:pt idx="2">
                  <c:v>4951.2067499999994</c:v>
                </c:pt>
                <c:pt idx="3">
                  <c:v>5137.274625</c:v>
                </c:pt>
                <c:pt idx="4">
                  <c:v>5267.6343749999996</c:v>
                </c:pt>
              </c:numCache>
            </c:numRef>
          </c:val>
          <c:smooth val="0"/>
          <c:extLst>
            <c:ext xmlns:c16="http://schemas.microsoft.com/office/drawing/2014/chart" uri="{C3380CC4-5D6E-409C-BE32-E72D297353CC}">
              <c16:uniqueId val="{00000001-A463-4647-8FBD-9AB102A07D3F}"/>
            </c:ext>
          </c:extLst>
        </c:ser>
        <c:ser>
          <c:idx val="2"/>
          <c:order val="2"/>
          <c:tx>
            <c:strRef>
              <c:f>Modell!$D$23:$E$23</c:f>
              <c:strCache>
                <c:ptCount val="2"/>
                <c:pt idx="0">
                  <c:v>Tariff3 GV </c:v>
                </c:pt>
                <c:pt idx="1">
                  <c:v>715</c:v>
                </c:pt>
              </c:strCache>
            </c:strRef>
          </c:tx>
          <c:spPr>
            <a:ln w="28575" cap="rnd">
              <a:solidFill>
                <a:schemeClr val="accent3"/>
              </a:solidFill>
              <a:round/>
            </a:ln>
            <a:effectLst/>
          </c:spPr>
          <c:marker>
            <c:symbol val="none"/>
          </c:marker>
          <c:cat>
            <c:strRef>
              <c:f>Modell!$B$38:$B$42</c:f>
              <c:strCache>
                <c:ptCount val="5"/>
                <c:pt idx="0">
                  <c:v>225 - 275</c:v>
                </c:pt>
                <c:pt idx="1">
                  <c:v>200 - 300</c:v>
                </c:pt>
                <c:pt idx="2">
                  <c:v>175 - 325</c:v>
                </c:pt>
                <c:pt idx="3">
                  <c:v>150 - 350</c:v>
                </c:pt>
                <c:pt idx="4">
                  <c:v>125 - 375</c:v>
                </c:pt>
              </c:strCache>
            </c:strRef>
          </c:cat>
          <c:val>
            <c:numRef>
              <c:f>Modell!$AG$26:$AK$26</c:f>
              <c:numCache>
                <c:formatCode>#,##0</c:formatCode>
                <c:ptCount val="5"/>
                <c:pt idx="0">
                  <c:v>6652.125</c:v>
                </c:pt>
                <c:pt idx="1">
                  <c:v>6652.125</c:v>
                </c:pt>
                <c:pt idx="2">
                  <c:v>6652.125</c:v>
                </c:pt>
                <c:pt idx="3">
                  <c:v>6652.125</c:v>
                </c:pt>
                <c:pt idx="4">
                  <c:v>6652.3987500000003</c:v>
                </c:pt>
              </c:numCache>
            </c:numRef>
          </c:val>
          <c:smooth val="0"/>
          <c:extLst>
            <c:ext xmlns:c16="http://schemas.microsoft.com/office/drawing/2014/chart" uri="{C3380CC4-5D6E-409C-BE32-E72D297353CC}">
              <c16:uniqueId val="{00000002-A463-4647-8FBD-9AB102A07D3F}"/>
            </c:ext>
          </c:extLst>
        </c:ser>
        <c:ser>
          <c:idx val="3"/>
          <c:order val="3"/>
          <c:tx>
            <c:strRef>
              <c:f>Modell!$D$30:$E$30</c:f>
              <c:strCache>
                <c:ptCount val="2"/>
                <c:pt idx="0">
                  <c:v>Tariff4 GV </c:v>
                </c:pt>
                <c:pt idx="1">
                  <c:v>975</c:v>
                </c:pt>
              </c:strCache>
            </c:strRef>
          </c:tx>
          <c:spPr>
            <a:ln w="28575" cap="rnd">
              <a:solidFill>
                <a:schemeClr val="accent4"/>
              </a:solidFill>
              <a:round/>
            </a:ln>
            <a:effectLst/>
          </c:spPr>
          <c:marker>
            <c:symbol val="none"/>
          </c:marker>
          <c:cat>
            <c:strRef>
              <c:f>Modell!$B$38:$B$42</c:f>
              <c:strCache>
                <c:ptCount val="5"/>
                <c:pt idx="0">
                  <c:v>225 - 275</c:v>
                </c:pt>
                <c:pt idx="1">
                  <c:v>200 - 300</c:v>
                </c:pt>
                <c:pt idx="2">
                  <c:v>175 - 325</c:v>
                </c:pt>
                <c:pt idx="3">
                  <c:v>150 - 350</c:v>
                </c:pt>
                <c:pt idx="4">
                  <c:v>125 - 375</c:v>
                </c:pt>
              </c:strCache>
            </c:strRef>
          </c:cat>
          <c:val>
            <c:numRef>
              <c:f>Modell!$AG$33:$AK$33</c:f>
              <c:numCache>
                <c:formatCode>#,##0</c:formatCode>
                <c:ptCount val="5"/>
                <c:pt idx="0">
                  <c:v>8075.625</c:v>
                </c:pt>
                <c:pt idx="1">
                  <c:v>8075.625</c:v>
                </c:pt>
                <c:pt idx="2">
                  <c:v>8075.625</c:v>
                </c:pt>
                <c:pt idx="3">
                  <c:v>8075.625</c:v>
                </c:pt>
                <c:pt idx="4">
                  <c:v>8075.625</c:v>
                </c:pt>
              </c:numCache>
            </c:numRef>
          </c:val>
          <c:smooth val="0"/>
          <c:extLst>
            <c:ext xmlns:c16="http://schemas.microsoft.com/office/drawing/2014/chart" uri="{C3380CC4-5D6E-409C-BE32-E72D297353CC}">
              <c16:uniqueId val="{00000003-A463-4647-8FBD-9AB102A07D3F}"/>
            </c:ext>
          </c:extLst>
        </c:ser>
        <c:dLbls>
          <c:showLegendKey val="0"/>
          <c:showVal val="0"/>
          <c:showCatName val="0"/>
          <c:showSerName val="0"/>
          <c:showPercent val="0"/>
          <c:showBubbleSize val="0"/>
        </c:dLbls>
        <c:smooth val="0"/>
        <c:axId val="739390552"/>
        <c:axId val="739391536"/>
      </c:lineChart>
      <c:catAx>
        <c:axId val="739390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39391536"/>
        <c:crosses val="autoZero"/>
        <c:auto val="1"/>
        <c:lblAlgn val="ctr"/>
        <c:lblOffset val="100"/>
        <c:noMultiLvlLbl val="0"/>
      </c:catAx>
      <c:valAx>
        <c:axId val="739391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39390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Förbrukar 140 l/dygn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Modell!$D$9:$E$9</c:f>
              <c:strCache>
                <c:ptCount val="2"/>
                <c:pt idx="0">
                  <c:v>Tariff1 GV </c:v>
                </c:pt>
                <c:pt idx="1">
                  <c:v>182</c:v>
                </c:pt>
              </c:strCache>
            </c:strRef>
          </c:tx>
          <c:spPr>
            <a:ln w="28575" cap="rnd">
              <a:solidFill>
                <a:schemeClr val="accent1"/>
              </a:solidFill>
              <a:round/>
            </a:ln>
            <a:effectLst/>
          </c:spPr>
          <c:marker>
            <c:symbol val="none"/>
          </c:marker>
          <c:cat>
            <c:strRef>
              <c:f>Modell!$B$31:$B$35</c:f>
              <c:strCache>
                <c:ptCount val="5"/>
                <c:pt idx="0">
                  <c:v>126 - 154</c:v>
                </c:pt>
                <c:pt idx="1">
                  <c:v>112 - 168</c:v>
                </c:pt>
                <c:pt idx="2">
                  <c:v>98 - 182</c:v>
                </c:pt>
                <c:pt idx="3">
                  <c:v>84 - 196</c:v>
                </c:pt>
                <c:pt idx="4">
                  <c:v>70 - 210</c:v>
                </c:pt>
              </c:strCache>
            </c:strRef>
          </c:cat>
          <c:val>
            <c:numRef>
              <c:f>Modell!$AG$11:$AK$11</c:f>
              <c:numCache>
                <c:formatCode>#,##0</c:formatCode>
                <c:ptCount val="5"/>
                <c:pt idx="0">
                  <c:v>2531.51955</c:v>
                </c:pt>
                <c:pt idx="1">
                  <c:v>2631.8697300000003</c:v>
                </c:pt>
                <c:pt idx="2">
                  <c:v>2772.67578</c:v>
                </c:pt>
                <c:pt idx="3">
                  <c:v>2876.8737900000001</c:v>
                </c:pt>
                <c:pt idx="4">
                  <c:v>2949.8752500000001</c:v>
                </c:pt>
              </c:numCache>
            </c:numRef>
          </c:val>
          <c:smooth val="0"/>
          <c:extLst>
            <c:ext xmlns:c16="http://schemas.microsoft.com/office/drawing/2014/chart" uri="{C3380CC4-5D6E-409C-BE32-E72D297353CC}">
              <c16:uniqueId val="{00000000-35DD-4B3A-9DF9-CFF55E48DCFB}"/>
            </c:ext>
          </c:extLst>
        </c:ser>
        <c:ser>
          <c:idx val="1"/>
          <c:order val="1"/>
          <c:tx>
            <c:strRef>
              <c:f>Modell!$D$16:$E$16</c:f>
              <c:strCache>
                <c:ptCount val="2"/>
                <c:pt idx="0">
                  <c:v>Tariff2 GV </c:v>
                </c:pt>
                <c:pt idx="1">
                  <c:v>325</c:v>
                </c:pt>
              </c:strCache>
            </c:strRef>
          </c:tx>
          <c:spPr>
            <a:ln w="28575" cap="rnd">
              <a:solidFill>
                <a:schemeClr val="accent2"/>
              </a:solidFill>
              <a:round/>
            </a:ln>
            <a:effectLst/>
          </c:spPr>
          <c:marker>
            <c:symbol val="none"/>
          </c:marker>
          <c:cat>
            <c:strRef>
              <c:f>Modell!$B$31:$B$35</c:f>
              <c:strCache>
                <c:ptCount val="5"/>
                <c:pt idx="0">
                  <c:v>126 - 154</c:v>
                </c:pt>
                <c:pt idx="1">
                  <c:v>112 - 168</c:v>
                </c:pt>
                <c:pt idx="2">
                  <c:v>98 - 182</c:v>
                </c:pt>
                <c:pt idx="3">
                  <c:v>84 - 196</c:v>
                </c:pt>
                <c:pt idx="4">
                  <c:v>70 - 210</c:v>
                </c:pt>
              </c:strCache>
            </c:strRef>
          </c:cat>
          <c:val>
            <c:numRef>
              <c:f>Modell!$AG$18:$AK$18</c:f>
              <c:numCache>
                <c:formatCode>#,##0</c:formatCode>
                <c:ptCount val="5"/>
                <c:pt idx="0">
                  <c:v>3312.375</c:v>
                </c:pt>
                <c:pt idx="1">
                  <c:v>3312.375</c:v>
                </c:pt>
                <c:pt idx="2">
                  <c:v>3312.375</c:v>
                </c:pt>
                <c:pt idx="3">
                  <c:v>3313.1108400000003</c:v>
                </c:pt>
                <c:pt idx="4">
                  <c:v>3318.73695</c:v>
                </c:pt>
              </c:numCache>
            </c:numRef>
          </c:val>
          <c:smooth val="0"/>
          <c:extLst>
            <c:ext xmlns:c16="http://schemas.microsoft.com/office/drawing/2014/chart" uri="{C3380CC4-5D6E-409C-BE32-E72D297353CC}">
              <c16:uniqueId val="{00000001-35DD-4B3A-9DF9-CFF55E48DCFB}"/>
            </c:ext>
          </c:extLst>
        </c:ser>
        <c:ser>
          <c:idx val="2"/>
          <c:order val="2"/>
          <c:tx>
            <c:strRef>
              <c:f>Modell!$D$23:$E$23</c:f>
              <c:strCache>
                <c:ptCount val="2"/>
                <c:pt idx="0">
                  <c:v>Tariff3 GV </c:v>
                </c:pt>
                <c:pt idx="1">
                  <c:v>715</c:v>
                </c:pt>
              </c:strCache>
            </c:strRef>
          </c:tx>
          <c:spPr>
            <a:ln w="28575" cap="rnd">
              <a:solidFill>
                <a:schemeClr val="accent3"/>
              </a:solidFill>
              <a:round/>
            </a:ln>
            <a:effectLst/>
          </c:spPr>
          <c:marker>
            <c:symbol val="none"/>
          </c:marker>
          <c:cat>
            <c:strRef>
              <c:f>Modell!$B$31:$B$35</c:f>
              <c:strCache>
                <c:ptCount val="5"/>
                <c:pt idx="0">
                  <c:v>126 - 154</c:v>
                </c:pt>
                <c:pt idx="1">
                  <c:v>112 - 168</c:v>
                </c:pt>
                <c:pt idx="2">
                  <c:v>98 - 182</c:v>
                </c:pt>
                <c:pt idx="3">
                  <c:v>84 - 196</c:v>
                </c:pt>
                <c:pt idx="4">
                  <c:v>70 - 210</c:v>
                </c:pt>
              </c:strCache>
            </c:strRef>
          </c:cat>
          <c:val>
            <c:numRef>
              <c:f>Modell!$AG$25:$AK$25</c:f>
              <c:numCache>
                <c:formatCode>#,##0</c:formatCode>
                <c:ptCount val="5"/>
                <c:pt idx="0">
                  <c:v>5447.625</c:v>
                </c:pt>
                <c:pt idx="1">
                  <c:v>5447.625</c:v>
                </c:pt>
                <c:pt idx="2">
                  <c:v>5447.625</c:v>
                </c:pt>
                <c:pt idx="3">
                  <c:v>5447.625</c:v>
                </c:pt>
                <c:pt idx="4">
                  <c:v>5447.625</c:v>
                </c:pt>
              </c:numCache>
            </c:numRef>
          </c:val>
          <c:smooth val="0"/>
          <c:extLst>
            <c:ext xmlns:c16="http://schemas.microsoft.com/office/drawing/2014/chart" uri="{C3380CC4-5D6E-409C-BE32-E72D297353CC}">
              <c16:uniqueId val="{00000002-35DD-4B3A-9DF9-CFF55E48DCFB}"/>
            </c:ext>
          </c:extLst>
        </c:ser>
        <c:ser>
          <c:idx val="3"/>
          <c:order val="3"/>
          <c:tx>
            <c:strRef>
              <c:f>Modell!$D$30:$E$30</c:f>
              <c:strCache>
                <c:ptCount val="2"/>
                <c:pt idx="0">
                  <c:v>Tariff4 GV </c:v>
                </c:pt>
                <c:pt idx="1">
                  <c:v>975</c:v>
                </c:pt>
              </c:strCache>
            </c:strRef>
          </c:tx>
          <c:spPr>
            <a:ln w="28575" cap="rnd">
              <a:solidFill>
                <a:schemeClr val="accent4"/>
              </a:solidFill>
              <a:round/>
            </a:ln>
            <a:effectLst/>
          </c:spPr>
          <c:marker>
            <c:symbol val="none"/>
          </c:marker>
          <c:cat>
            <c:strRef>
              <c:f>Modell!$B$31:$B$35</c:f>
              <c:strCache>
                <c:ptCount val="5"/>
                <c:pt idx="0">
                  <c:v>126 - 154</c:v>
                </c:pt>
                <c:pt idx="1">
                  <c:v>112 - 168</c:v>
                </c:pt>
                <c:pt idx="2">
                  <c:v>98 - 182</c:v>
                </c:pt>
                <c:pt idx="3">
                  <c:v>84 - 196</c:v>
                </c:pt>
                <c:pt idx="4">
                  <c:v>70 - 210</c:v>
                </c:pt>
              </c:strCache>
            </c:strRef>
          </c:cat>
          <c:val>
            <c:numRef>
              <c:f>Modell!$AG$32:$AK$32</c:f>
              <c:numCache>
                <c:formatCode>#,##0</c:formatCode>
                <c:ptCount val="5"/>
                <c:pt idx="0">
                  <c:v>6871.125</c:v>
                </c:pt>
                <c:pt idx="1">
                  <c:v>6871.125</c:v>
                </c:pt>
                <c:pt idx="2">
                  <c:v>6871.125</c:v>
                </c:pt>
                <c:pt idx="3">
                  <c:v>6871.125</c:v>
                </c:pt>
                <c:pt idx="4">
                  <c:v>6871.125</c:v>
                </c:pt>
              </c:numCache>
            </c:numRef>
          </c:val>
          <c:smooth val="0"/>
          <c:extLst>
            <c:ext xmlns:c16="http://schemas.microsoft.com/office/drawing/2014/chart" uri="{C3380CC4-5D6E-409C-BE32-E72D297353CC}">
              <c16:uniqueId val="{00000003-35DD-4B3A-9DF9-CFF55E48DCFB}"/>
            </c:ext>
          </c:extLst>
        </c:ser>
        <c:dLbls>
          <c:showLegendKey val="0"/>
          <c:showVal val="0"/>
          <c:showCatName val="0"/>
          <c:showSerName val="0"/>
          <c:showPercent val="0"/>
          <c:showBubbleSize val="0"/>
        </c:dLbls>
        <c:smooth val="0"/>
        <c:axId val="739390552"/>
        <c:axId val="739391536"/>
      </c:lineChart>
      <c:catAx>
        <c:axId val="739390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39391536"/>
        <c:crosses val="autoZero"/>
        <c:auto val="1"/>
        <c:lblAlgn val="ctr"/>
        <c:lblOffset val="100"/>
        <c:noMultiLvlLbl val="0"/>
      </c:catAx>
      <c:valAx>
        <c:axId val="739391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39390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Avgift</a:t>
            </a:r>
            <a:r>
              <a:rPr lang="sv-SE" baseline="0"/>
              <a:t> per dag</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'Avgift per dag'!$F$4</c:f>
              <c:strCache>
                <c:ptCount val="1"/>
                <c:pt idx="0">
                  <c:v>T1</c:v>
                </c:pt>
              </c:strCache>
            </c:strRef>
          </c:tx>
          <c:spPr>
            <a:ln w="28575" cap="rnd">
              <a:solidFill>
                <a:schemeClr val="accent1"/>
              </a:solidFill>
              <a:round/>
            </a:ln>
            <a:effectLst/>
          </c:spPr>
          <c:marker>
            <c:symbol val="none"/>
          </c:marker>
          <c:cat>
            <c:numRef>
              <c:f>'Avgift per dag'!$E$11:$E$53</c:f>
              <c:numCache>
                <c:formatCode>General</c:formatCode>
                <c:ptCount val="43"/>
                <c:pt idx="0">
                  <c:v>100</c:v>
                </c:pt>
                <c:pt idx="1">
                  <c:v>125</c:v>
                </c:pt>
                <c:pt idx="2">
                  <c:v>150</c:v>
                </c:pt>
                <c:pt idx="3">
                  <c:v>175</c:v>
                </c:pt>
                <c:pt idx="4">
                  <c:v>200</c:v>
                </c:pt>
                <c:pt idx="5">
                  <c:v>225</c:v>
                </c:pt>
                <c:pt idx="6">
                  <c:v>250</c:v>
                </c:pt>
                <c:pt idx="7">
                  <c:v>275</c:v>
                </c:pt>
                <c:pt idx="8">
                  <c:v>300</c:v>
                </c:pt>
                <c:pt idx="9">
                  <c:v>325</c:v>
                </c:pt>
                <c:pt idx="10">
                  <c:v>350</c:v>
                </c:pt>
                <c:pt idx="11">
                  <c:v>375</c:v>
                </c:pt>
                <c:pt idx="12">
                  <c:v>400</c:v>
                </c:pt>
                <c:pt idx="13">
                  <c:v>425</c:v>
                </c:pt>
                <c:pt idx="14">
                  <c:v>450</c:v>
                </c:pt>
                <c:pt idx="15">
                  <c:v>475</c:v>
                </c:pt>
                <c:pt idx="16">
                  <c:v>500</c:v>
                </c:pt>
                <c:pt idx="17">
                  <c:v>525</c:v>
                </c:pt>
                <c:pt idx="18">
                  <c:v>550</c:v>
                </c:pt>
                <c:pt idx="19">
                  <c:v>575</c:v>
                </c:pt>
                <c:pt idx="20">
                  <c:v>600</c:v>
                </c:pt>
                <c:pt idx="21">
                  <c:v>625</c:v>
                </c:pt>
                <c:pt idx="22">
                  <c:v>650</c:v>
                </c:pt>
                <c:pt idx="23">
                  <c:v>675</c:v>
                </c:pt>
                <c:pt idx="24">
                  <c:v>700</c:v>
                </c:pt>
                <c:pt idx="25">
                  <c:v>725</c:v>
                </c:pt>
                <c:pt idx="26">
                  <c:v>750</c:v>
                </c:pt>
                <c:pt idx="27">
                  <c:v>775</c:v>
                </c:pt>
                <c:pt idx="28">
                  <c:v>800</c:v>
                </c:pt>
                <c:pt idx="29">
                  <c:v>825</c:v>
                </c:pt>
                <c:pt idx="30">
                  <c:v>850</c:v>
                </c:pt>
                <c:pt idx="31">
                  <c:v>875</c:v>
                </c:pt>
                <c:pt idx="32">
                  <c:v>900</c:v>
                </c:pt>
                <c:pt idx="33">
                  <c:v>925</c:v>
                </c:pt>
                <c:pt idx="34">
                  <c:v>950</c:v>
                </c:pt>
                <c:pt idx="35">
                  <c:v>975</c:v>
                </c:pt>
                <c:pt idx="36">
                  <c:v>1000</c:v>
                </c:pt>
                <c:pt idx="37">
                  <c:v>1025</c:v>
                </c:pt>
                <c:pt idx="38">
                  <c:v>1050</c:v>
                </c:pt>
                <c:pt idx="39">
                  <c:v>1075</c:v>
                </c:pt>
                <c:pt idx="40">
                  <c:v>1100</c:v>
                </c:pt>
                <c:pt idx="41">
                  <c:v>1125</c:v>
                </c:pt>
                <c:pt idx="42">
                  <c:v>1150</c:v>
                </c:pt>
              </c:numCache>
            </c:numRef>
          </c:cat>
          <c:val>
            <c:numRef>
              <c:f>'Avgift per dag'!$F$11:$F$53</c:f>
              <c:numCache>
                <c:formatCode>0.00</c:formatCode>
                <c:ptCount val="43"/>
                <c:pt idx="0">
                  <c:v>5.7287671232876711</c:v>
                </c:pt>
                <c:pt idx="1">
                  <c:v>6.4787671232876711</c:v>
                </c:pt>
                <c:pt idx="2">
                  <c:v>7.2287671232876711</c:v>
                </c:pt>
                <c:pt idx="3">
                  <c:v>7.9787671232876711</c:v>
                </c:pt>
                <c:pt idx="4">
                  <c:v>9.2687671232876703</c:v>
                </c:pt>
                <c:pt idx="5">
                  <c:v>10.76876712328767</c:v>
                </c:pt>
                <c:pt idx="6">
                  <c:v>12.26876712328767</c:v>
                </c:pt>
                <c:pt idx="7">
                  <c:v>13.76876712328767</c:v>
                </c:pt>
                <c:pt idx="8">
                  <c:v>15.26876712328767</c:v>
                </c:pt>
                <c:pt idx="9">
                  <c:v>16.76876712328767</c:v>
                </c:pt>
                <c:pt idx="10">
                  <c:v>18.26876712328767</c:v>
                </c:pt>
                <c:pt idx="11">
                  <c:v>19.76876712328767</c:v>
                </c:pt>
                <c:pt idx="12">
                  <c:v>21.26876712328767</c:v>
                </c:pt>
                <c:pt idx="13">
                  <c:v>22.76876712328767</c:v>
                </c:pt>
                <c:pt idx="14">
                  <c:v>24.26876712328767</c:v>
                </c:pt>
                <c:pt idx="15">
                  <c:v>25.76876712328767</c:v>
                </c:pt>
                <c:pt idx="16">
                  <c:v>27.26876712328767</c:v>
                </c:pt>
                <c:pt idx="17">
                  <c:v>28.76876712328767</c:v>
                </c:pt>
                <c:pt idx="18">
                  <c:v>30.26876712328767</c:v>
                </c:pt>
                <c:pt idx="19">
                  <c:v>31.76876712328767</c:v>
                </c:pt>
                <c:pt idx="20">
                  <c:v>33.268767123287674</c:v>
                </c:pt>
                <c:pt idx="21">
                  <c:v>34.768767123287674</c:v>
                </c:pt>
                <c:pt idx="22">
                  <c:v>36.268767123287674</c:v>
                </c:pt>
                <c:pt idx="23">
                  <c:v>37.768767123287674</c:v>
                </c:pt>
                <c:pt idx="24">
                  <c:v>39.268767123287674</c:v>
                </c:pt>
                <c:pt idx="25">
                  <c:v>40.768767123287674</c:v>
                </c:pt>
                <c:pt idx="26">
                  <c:v>42.268767123287674</c:v>
                </c:pt>
                <c:pt idx="27">
                  <c:v>43.768767123287674</c:v>
                </c:pt>
                <c:pt idx="28">
                  <c:v>45.268767123287674</c:v>
                </c:pt>
                <c:pt idx="29">
                  <c:v>46.768767123287674</c:v>
                </c:pt>
                <c:pt idx="30">
                  <c:v>48.268767123287674</c:v>
                </c:pt>
                <c:pt idx="31">
                  <c:v>49.768767123287674</c:v>
                </c:pt>
                <c:pt idx="32">
                  <c:v>51.268767123287674</c:v>
                </c:pt>
                <c:pt idx="33">
                  <c:v>52.768767123287674</c:v>
                </c:pt>
                <c:pt idx="34">
                  <c:v>54.268767123287674</c:v>
                </c:pt>
                <c:pt idx="35">
                  <c:v>55.768767123287674</c:v>
                </c:pt>
                <c:pt idx="36">
                  <c:v>57.268767123287667</c:v>
                </c:pt>
                <c:pt idx="37">
                  <c:v>58.768767123287667</c:v>
                </c:pt>
                <c:pt idx="38">
                  <c:v>60.268767123287667</c:v>
                </c:pt>
                <c:pt idx="39">
                  <c:v>61.768767123287667</c:v>
                </c:pt>
                <c:pt idx="40">
                  <c:v>63.268767123287667</c:v>
                </c:pt>
                <c:pt idx="41">
                  <c:v>64.76876712328766</c:v>
                </c:pt>
                <c:pt idx="42">
                  <c:v>66.26876712328766</c:v>
                </c:pt>
              </c:numCache>
            </c:numRef>
          </c:val>
          <c:smooth val="0"/>
          <c:extLst>
            <c:ext xmlns:c16="http://schemas.microsoft.com/office/drawing/2014/chart" uri="{C3380CC4-5D6E-409C-BE32-E72D297353CC}">
              <c16:uniqueId val="{00000000-8ED1-425F-857D-74DCC8E75A19}"/>
            </c:ext>
          </c:extLst>
        </c:ser>
        <c:ser>
          <c:idx val="1"/>
          <c:order val="1"/>
          <c:tx>
            <c:strRef>
              <c:f>'Avgift per dag'!$G$4</c:f>
              <c:strCache>
                <c:ptCount val="1"/>
                <c:pt idx="0">
                  <c:v>T2</c:v>
                </c:pt>
              </c:strCache>
            </c:strRef>
          </c:tx>
          <c:spPr>
            <a:ln w="28575" cap="rnd">
              <a:solidFill>
                <a:schemeClr val="accent2"/>
              </a:solidFill>
              <a:round/>
            </a:ln>
            <a:effectLst/>
          </c:spPr>
          <c:marker>
            <c:symbol val="none"/>
          </c:marker>
          <c:cat>
            <c:numRef>
              <c:f>'Avgift per dag'!$E$11:$E$53</c:f>
              <c:numCache>
                <c:formatCode>General</c:formatCode>
                <c:ptCount val="43"/>
                <c:pt idx="0">
                  <c:v>100</c:v>
                </c:pt>
                <c:pt idx="1">
                  <c:v>125</c:v>
                </c:pt>
                <c:pt idx="2">
                  <c:v>150</c:v>
                </c:pt>
                <c:pt idx="3">
                  <c:v>175</c:v>
                </c:pt>
                <c:pt idx="4">
                  <c:v>200</c:v>
                </c:pt>
                <c:pt idx="5">
                  <c:v>225</c:v>
                </c:pt>
                <c:pt idx="6">
                  <c:v>250</c:v>
                </c:pt>
                <c:pt idx="7">
                  <c:v>275</c:v>
                </c:pt>
                <c:pt idx="8">
                  <c:v>300</c:v>
                </c:pt>
                <c:pt idx="9">
                  <c:v>325</c:v>
                </c:pt>
                <c:pt idx="10">
                  <c:v>350</c:v>
                </c:pt>
                <c:pt idx="11">
                  <c:v>375</c:v>
                </c:pt>
                <c:pt idx="12">
                  <c:v>400</c:v>
                </c:pt>
                <c:pt idx="13">
                  <c:v>425</c:v>
                </c:pt>
                <c:pt idx="14">
                  <c:v>450</c:v>
                </c:pt>
                <c:pt idx="15">
                  <c:v>475</c:v>
                </c:pt>
                <c:pt idx="16">
                  <c:v>500</c:v>
                </c:pt>
                <c:pt idx="17">
                  <c:v>525</c:v>
                </c:pt>
                <c:pt idx="18">
                  <c:v>550</c:v>
                </c:pt>
                <c:pt idx="19">
                  <c:v>575</c:v>
                </c:pt>
                <c:pt idx="20">
                  <c:v>600</c:v>
                </c:pt>
                <c:pt idx="21">
                  <c:v>625</c:v>
                </c:pt>
                <c:pt idx="22">
                  <c:v>650</c:v>
                </c:pt>
                <c:pt idx="23">
                  <c:v>675</c:v>
                </c:pt>
                <c:pt idx="24">
                  <c:v>700</c:v>
                </c:pt>
                <c:pt idx="25">
                  <c:v>725</c:v>
                </c:pt>
                <c:pt idx="26">
                  <c:v>750</c:v>
                </c:pt>
                <c:pt idx="27">
                  <c:v>775</c:v>
                </c:pt>
                <c:pt idx="28">
                  <c:v>800</c:v>
                </c:pt>
                <c:pt idx="29">
                  <c:v>825</c:v>
                </c:pt>
                <c:pt idx="30">
                  <c:v>850</c:v>
                </c:pt>
                <c:pt idx="31">
                  <c:v>875</c:v>
                </c:pt>
                <c:pt idx="32">
                  <c:v>900</c:v>
                </c:pt>
                <c:pt idx="33">
                  <c:v>925</c:v>
                </c:pt>
                <c:pt idx="34">
                  <c:v>950</c:v>
                </c:pt>
                <c:pt idx="35">
                  <c:v>975</c:v>
                </c:pt>
                <c:pt idx="36">
                  <c:v>1000</c:v>
                </c:pt>
                <c:pt idx="37">
                  <c:v>1025</c:v>
                </c:pt>
                <c:pt idx="38">
                  <c:v>1050</c:v>
                </c:pt>
                <c:pt idx="39">
                  <c:v>1075</c:v>
                </c:pt>
                <c:pt idx="40">
                  <c:v>1100</c:v>
                </c:pt>
                <c:pt idx="41">
                  <c:v>1125</c:v>
                </c:pt>
                <c:pt idx="42">
                  <c:v>1150</c:v>
                </c:pt>
              </c:numCache>
            </c:numRef>
          </c:cat>
          <c:val>
            <c:numRef>
              <c:f>'Avgift per dag'!$G$11:$G$53</c:f>
              <c:numCache>
                <c:formatCode>0.00</c:formatCode>
                <c:ptCount val="43"/>
                <c:pt idx="0">
                  <c:v>7.8739726027397259</c:v>
                </c:pt>
                <c:pt idx="1">
                  <c:v>8.6239726027397268</c:v>
                </c:pt>
                <c:pt idx="2">
                  <c:v>9.3739726027397268</c:v>
                </c:pt>
                <c:pt idx="3">
                  <c:v>10.123972602739727</c:v>
                </c:pt>
                <c:pt idx="4">
                  <c:v>10.873972602739727</c:v>
                </c:pt>
                <c:pt idx="5">
                  <c:v>11.623972602739727</c:v>
                </c:pt>
                <c:pt idx="6">
                  <c:v>12.373972602739727</c:v>
                </c:pt>
                <c:pt idx="7">
                  <c:v>13.123972602739727</c:v>
                </c:pt>
                <c:pt idx="8">
                  <c:v>13.873972602739727</c:v>
                </c:pt>
                <c:pt idx="9">
                  <c:v>14.623972602739727</c:v>
                </c:pt>
                <c:pt idx="10">
                  <c:v>16.123972602739727</c:v>
                </c:pt>
                <c:pt idx="11">
                  <c:v>17.623972602739727</c:v>
                </c:pt>
                <c:pt idx="12">
                  <c:v>19.123972602739727</c:v>
                </c:pt>
                <c:pt idx="13">
                  <c:v>20.623972602739727</c:v>
                </c:pt>
                <c:pt idx="14">
                  <c:v>22.123972602739727</c:v>
                </c:pt>
                <c:pt idx="15">
                  <c:v>23.623972602739727</c:v>
                </c:pt>
                <c:pt idx="16">
                  <c:v>25.123972602739727</c:v>
                </c:pt>
                <c:pt idx="17">
                  <c:v>26.623972602739727</c:v>
                </c:pt>
                <c:pt idx="18">
                  <c:v>28.123972602739727</c:v>
                </c:pt>
                <c:pt idx="19">
                  <c:v>29.623972602739727</c:v>
                </c:pt>
                <c:pt idx="20">
                  <c:v>31.123972602739727</c:v>
                </c:pt>
                <c:pt idx="21">
                  <c:v>32.623972602739727</c:v>
                </c:pt>
                <c:pt idx="22">
                  <c:v>34.123972602739727</c:v>
                </c:pt>
                <c:pt idx="23">
                  <c:v>35.623972602739727</c:v>
                </c:pt>
                <c:pt idx="24">
                  <c:v>37.123972602739727</c:v>
                </c:pt>
                <c:pt idx="25">
                  <c:v>38.623972602739727</c:v>
                </c:pt>
                <c:pt idx="26">
                  <c:v>40.123972602739727</c:v>
                </c:pt>
                <c:pt idx="27">
                  <c:v>41.623972602739727</c:v>
                </c:pt>
                <c:pt idx="28">
                  <c:v>43.123972602739727</c:v>
                </c:pt>
                <c:pt idx="29">
                  <c:v>44.623972602739727</c:v>
                </c:pt>
                <c:pt idx="30">
                  <c:v>46.123972602739727</c:v>
                </c:pt>
                <c:pt idx="31">
                  <c:v>47.623972602739727</c:v>
                </c:pt>
                <c:pt idx="32">
                  <c:v>49.123972602739727</c:v>
                </c:pt>
                <c:pt idx="33">
                  <c:v>50.623972602739727</c:v>
                </c:pt>
                <c:pt idx="34">
                  <c:v>52.123972602739727</c:v>
                </c:pt>
                <c:pt idx="35">
                  <c:v>53.623972602739727</c:v>
                </c:pt>
                <c:pt idx="36">
                  <c:v>55.123972602739727</c:v>
                </c:pt>
                <c:pt idx="37">
                  <c:v>56.623972602739727</c:v>
                </c:pt>
                <c:pt idx="38">
                  <c:v>58.123972602739727</c:v>
                </c:pt>
                <c:pt idx="39">
                  <c:v>59.623972602739727</c:v>
                </c:pt>
                <c:pt idx="40">
                  <c:v>61.123972602739727</c:v>
                </c:pt>
                <c:pt idx="41">
                  <c:v>62.623972602739727</c:v>
                </c:pt>
                <c:pt idx="42">
                  <c:v>64.123972602739727</c:v>
                </c:pt>
              </c:numCache>
            </c:numRef>
          </c:val>
          <c:smooth val="0"/>
          <c:extLst>
            <c:ext xmlns:c16="http://schemas.microsoft.com/office/drawing/2014/chart" uri="{C3380CC4-5D6E-409C-BE32-E72D297353CC}">
              <c16:uniqueId val="{00000001-8ED1-425F-857D-74DCC8E75A19}"/>
            </c:ext>
          </c:extLst>
        </c:ser>
        <c:ser>
          <c:idx val="2"/>
          <c:order val="2"/>
          <c:tx>
            <c:strRef>
              <c:f>'Avgift per dag'!$H$4</c:f>
              <c:strCache>
                <c:ptCount val="1"/>
                <c:pt idx="0">
                  <c:v>T3</c:v>
                </c:pt>
              </c:strCache>
            </c:strRef>
          </c:tx>
          <c:spPr>
            <a:ln w="28575" cap="rnd">
              <a:solidFill>
                <a:schemeClr val="accent3"/>
              </a:solidFill>
              <a:round/>
            </a:ln>
            <a:effectLst/>
          </c:spPr>
          <c:marker>
            <c:symbol val="none"/>
          </c:marker>
          <c:cat>
            <c:numRef>
              <c:f>'Avgift per dag'!$E$11:$E$53</c:f>
              <c:numCache>
                <c:formatCode>General</c:formatCode>
                <c:ptCount val="43"/>
                <c:pt idx="0">
                  <c:v>100</c:v>
                </c:pt>
                <c:pt idx="1">
                  <c:v>125</c:v>
                </c:pt>
                <c:pt idx="2">
                  <c:v>150</c:v>
                </c:pt>
                <c:pt idx="3">
                  <c:v>175</c:v>
                </c:pt>
                <c:pt idx="4">
                  <c:v>200</c:v>
                </c:pt>
                <c:pt idx="5">
                  <c:v>225</c:v>
                </c:pt>
                <c:pt idx="6">
                  <c:v>250</c:v>
                </c:pt>
                <c:pt idx="7">
                  <c:v>275</c:v>
                </c:pt>
                <c:pt idx="8">
                  <c:v>300</c:v>
                </c:pt>
                <c:pt idx="9">
                  <c:v>325</c:v>
                </c:pt>
                <c:pt idx="10">
                  <c:v>350</c:v>
                </c:pt>
                <c:pt idx="11">
                  <c:v>375</c:v>
                </c:pt>
                <c:pt idx="12">
                  <c:v>400</c:v>
                </c:pt>
                <c:pt idx="13">
                  <c:v>425</c:v>
                </c:pt>
                <c:pt idx="14">
                  <c:v>450</c:v>
                </c:pt>
                <c:pt idx="15">
                  <c:v>475</c:v>
                </c:pt>
                <c:pt idx="16">
                  <c:v>500</c:v>
                </c:pt>
                <c:pt idx="17">
                  <c:v>525</c:v>
                </c:pt>
                <c:pt idx="18">
                  <c:v>550</c:v>
                </c:pt>
                <c:pt idx="19">
                  <c:v>575</c:v>
                </c:pt>
                <c:pt idx="20">
                  <c:v>600</c:v>
                </c:pt>
                <c:pt idx="21">
                  <c:v>625</c:v>
                </c:pt>
                <c:pt idx="22">
                  <c:v>650</c:v>
                </c:pt>
                <c:pt idx="23">
                  <c:v>675</c:v>
                </c:pt>
                <c:pt idx="24">
                  <c:v>700</c:v>
                </c:pt>
                <c:pt idx="25">
                  <c:v>725</c:v>
                </c:pt>
                <c:pt idx="26">
                  <c:v>750</c:v>
                </c:pt>
                <c:pt idx="27">
                  <c:v>775</c:v>
                </c:pt>
                <c:pt idx="28">
                  <c:v>800</c:v>
                </c:pt>
                <c:pt idx="29">
                  <c:v>825</c:v>
                </c:pt>
                <c:pt idx="30">
                  <c:v>850</c:v>
                </c:pt>
                <c:pt idx="31">
                  <c:v>875</c:v>
                </c:pt>
                <c:pt idx="32">
                  <c:v>900</c:v>
                </c:pt>
                <c:pt idx="33">
                  <c:v>925</c:v>
                </c:pt>
                <c:pt idx="34">
                  <c:v>950</c:v>
                </c:pt>
                <c:pt idx="35">
                  <c:v>975</c:v>
                </c:pt>
                <c:pt idx="36">
                  <c:v>1000</c:v>
                </c:pt>
                <c:pt idx="37">
                  <c:v>1025</c:v>
                </c:pt>
                <c:pt idx="38">
                  <c:v>1050</c:v>
                </c:pt>
                <c:pt idx="39">
                  <c:v>1075</c:v>
                </c:pt>
                <c:pt idx="40">
                  <c:v>1100</c:v>
                </c:pt>
                <c:pt idx="41">
                  <c:v>1125</c:v>
                </c:pt>
                <c:pt idx="42">
                  <c:v>1150</c:v>
                </c:pt>
              </c:numCache>
            </c:numRef>
          </c:cat>
          <c:val>
            <c:numRef>
              <c:f>'Avgift per dag'!$H$11:$H$53</c:f>
              <c:numCache>
                <c:formatCode>0.00</c:formatCode>
                <c:ptCount val="43"/>
                <c:pt idx="0">
                  <c:v>13.726027397260275</c:v>
                </c:pt>
                <c:pt idx="1">
                  <c:v>14.476027397260275</c:v>
                </c:pt>
                <c:pt idx="2">
                  <c:v>15.226027397260275</c:v>
                </c:pt>
                <c:pt idx="3">
                  <c:v>15.976027397260275</c:v>
                </c:pt>
                <c:pt idx="4">
                  <c:v>16.726027397260275</c:v>
                </c:pt>
                <c:pt idx="5">
                  <c:v>17.476027397260275</c:v>
                </c:pt>
                <c:pt idx="6">
                  <c:v>18.226027397260275</c:v>
                </c:pt>
                <c:pt idx="7">
                  <c:v>18.976027397260275</c:v>
                </c:pt>
                <c:pt idx="8">
                  <c:v>19.726027397260275</c:v>
                </c:pt>
                <c:pt idx="9">
                  <c:v>20.476027397260275</c:v>
                </c:pt>
                <c:pt idx="10">
                  <c:v>21.226027397260275</c:v>
                </c:pt>
                <c:pt idx="11">
                  <c:v>21.976027397260275</c:v>
                </c:pt>
                <c:pt idx="12">
                  <c:v>22.726027397260275</c:v>
                </c:pt>
                <c:pt idx="13">
                  <c:v>23.476027397260275</c:v>
                </c:pt>
                <c:pt idx="14">
                  <c:v>24.226027397260275</c:v>
                </c:pt>
                <c:pt idx="15">
                  <c:v>24.976027397260275</c:v>
                </c:pt>
                <c:pt idx="16">
                  <c:v>25.726027397260275</c:v>
                </c:pt>
                <c:pt idx="17">
                  <c:v>26.476027397260275</c:v>
                </c:pt>
                <c:pt idx="18">
                  <c:v>27.226027397260275</c:v>
                </c:pt>
                <c:pt idx="19">
                  <c:v>27.976027397260275</c:v>
                </c:pt>
                <c:pt idx="20">
                  <c:v>28.726027397260275</c:v>
                </c:pt>
                <c:pt idx="21">
                  <c:v>29.476027397260275</c:v>
                </c:pt>
                <c:pt idx="22">
                  <c:v>30.226027397260275</c:v>
                </c:pt>
                <c:pt idx="23">
                  <c:v>30.976027397260275</c:v>
                </c:pt>
                <c:pt idx="24">
                  <c:v>31.726027397260275</c:v>
                </c:pt>
                <c:pt idx="25">
                  <c:v>32.776027397260272</c:v>
                </c:pt>
                <c:pt idx="26">
                  <c:v>34.276027397260272</c:v>
                </c:pt>
                <c:pt idx="27">
                  <c:v>35.776027397260272</c:v>
                </c:pt>
                <c:pt idx="28">
                  <c:v>37.276027397260272</c:v>
                </c:pt>
                <c:pt idx="29">
                  <c:v>38.776027397260272</c:v>
                </c:pt>
                <c:pt idx="30">
                  <c:v>40.276027397260272</c:v>
                </c:pt>
                <c:pt idx="31">
                  <c:v>41.776027397260272</c:v>
                </c:pt>
                <c:pt idx="32">
                  <c:v>43.276027397260272</c:v>
                </c:pt>
                <c:pt idx="33">
                  <c:v>44.776027397260272</c:v>
                </c:pt>
                <c:pt idx="34">
                  <c:v>46.276027397260272</c:v>
                </c:pt>
                <c:pt idx="35">
                  <c:v>47.776027397260272</c:v>
                </c:pt>
                <c:pt idx="36">
                  <c:v>49.276027397260279</c:v>
                </c:pt>
                <c:pt idx="37">
                  <c:v>50.776027397260279</c:v>
                </c:pt>
                <c:pt idx="38">
                  <c:v>52.276027397260279</c:v>
                </c:pt>
                <c:pt idx="39">
                  <c:v>53.776027397260279</c:v>
                </c:pt>
                <c:pt idx="40">
                  <c:v>55.276027397260279</c:v>
                </c:pt>
                <c:pt idx="41">
                  <c:v>56.776027397260279</c:v>
                </c:pt>
                <c:pt idx="42">
                  <c:v>58.276027397260279</c:v>
                </c:pt>
              </c:numCache>
            </c:numRef>
          </c:val>
          <c:smooth val="0"/>
          <c:extLst>
            <c:ext xmlns:c16="http://schemas.microsoft.com/office/drawing/2014/chart" uri="{C3380CC4-5D6E-409C-BE32-E72D297353CC}">
              <c16:uniqueId val="{00000002-8ED1-425F-857D-74DCC8E75A19}"/>
            </c:ext>
          </c:extLst>
        </c:ser>
        <c:ser>
          <c:idx val="3"/>
          <c:order val="3"/>
          <c:tx>
            <c:strRef>
              <c:f>'Avgift per dag'!$I$4</c:f>
              <c:strCache>
                <c:ptCount val="1"/>
                <c:pt idx="0">
                  <c:v>T4</c:v>
                </c:pt>
              </c:strCache>
            </c:strRef>
          </c:tx>
          <c:spPr>
            <a:ln w="28575" cap="rnd">
              <a:solidFill>
                <a:schemeClr val="accent4"/>
              </a:solidFill>
              <a:round/>
            </a:ln>
            <a:effectLst/>
          </c:spPr>
          <c:marker>
            <c:symbol val="none"/>
          </c:marker>
          <c:cat>
            <c:numRef>
              <c:f>'Avgift per dag'!$E$11:$E$53</c:f>
              <c:numCache>
                <c:formatCode>General</c:formatCode>
                <c:ptCount val="43"/>
                <c:pt idx="0">
                  <c:v>100</c:v>
                </c:pt>
                <c:pt idx="1">
                  <c:v>125</c:v>
                </c:pt>
                <c:pt idx="2">
                  <c:v>150</c:v>
                </c:pt>
                <c:pt idx="3">
                  <c:v>175</c:v>
                </c:pt>
                <c:pt idx="4">
                  <c:v>200</c:v>
                </c:pt>
                <c:pt idx="5">
                  <c:v>225</c:v>
                </c:pt>
                <c:pt idx="6">
                  <c:v>250</c:v>
                </c:pt>
                <c:pt idx="7">
                  <c:v>275</c:v>
                </c:pt>
                <c:pt idx="8">
                  <c:v>300</c:v>
                </c:pt>
                <c:pt idx="9">
                  <c:v>325</c:v>
                </c:pt>
                <c:pt idx="10">
                  <c:v>350</c:v>
                </c:pt>
                <c:pt idx="11">
                  <c:v>375</c:v>
                </c:pt>
                <c:pt idx="12">
                  <c:v>400</c:v>
                </c:pt>
                <c:pt idx="13">
                  <c:v>425</c:v>
                </c:pt>
                <c:pt idx="14">
                  <c:v>450</c:v>
                </c:pt>
                <c:pt idx="15">
                  <c:v>475</c:v>
                </c:pt>
                <c:pt idx="16">
                  <c:v>500</c:v>
                </c:pt>
                <c:pt idx="17">
                  <c:v>525</c:v>
                </c:pt>
                <c:pt idx="18">
                  <c:v>550</c:v>
                </c:pt>
                <c:pt idx="19">
                  <c:v>575</c:v>
                </c:pt>
                <c:pt idx="20">
                  <c:v>600</c:v>
                </c:pt>
                <c:pt idx="21">
                  <c:v>625</c:v>
                </c:pt>
                <c:pt idx="22">
                  <c:v>650</c:v>
                </c:pt>
                <c:pt idx="23">
                  <c:v>675</c:v>
                </c:pt>
                <c:pt idx="24">
                  <c:v>700</c:v>
                </c:pt>
                <c:pt idx="25">
                  <c:v>725</c:v>
                </c:pt>
                <c:pt idx="26">
                  <c:v>750</c:v>
                </c:pt>
                <c:pt idx="27">
                  <c:v>775</c:v>
                </c:pt>
                <c:pt idx="28">
                  <c:v>800</c:v>
                </c:pt>
                <c:pt idx="29">
                  <c:v>825</c:v>
                </c:pt>
                <c:pt idx="30">
                  <c:v>850</c:v>
                </c:pt>
                <c:pt idx="31">
                  <c:v>875</c:v>
                </c:pt>
                <c:pt idx="32">
                  <c:v>900</c:v>
                </c:pt>
                <c:pt idx="33">
                  <c:v>925</c:v>
                </c:pt>
                <c:pt idx="34">
                  <c:v>950</c:v>
                </c:pt>
                <c:pt idx="35">
                  <c:v>975</c:v>
                </c:pt>
                <c:pt idx="36">
                  <c:v>1000</c:v>
                </c:pt>
                <c:pt idx="37">
                  <c:v>1025</c:v>
                </c:pt>
                <c:pt idx="38">
                  <c:v>1050</c:v>
                </c:pt>
                <c:pt idx="39">
                  <c:v>1075</c:v>
                </c:pt>
                <c:pt idx="40">
                  <c:v>1100</c:v>
                </c:pt>
                <c:pt idx="41">
                  <c:v>1125</c:v>
                </c:pt>
                <c:pt idx="42">
                  <c:v>1150</c:v>
                </c:pt>
              </c:numCache>
            </c:numRef>
          </c:cat>
          <c:val>
            <c:numRef>
              <c:f>'Avgift per dag'!$I$11:$I$53</c:f>
              <c:numCache>
                <c:formatCode>0.00</c:formatCode>
                <c:ptCount val="43"/>
                <c:pt idx="0">
                  <c:v>17.624657534246573</c:v>
                </c:pt>
                <c:pt idx="1">
                  <c:v>18.374657534246573</c:v>
                </c:pt>
                <c:pt idx="2">
                  <c:v>19.124657534246573</c:v>
                </c:pt>
                <c:pt idx="3">
                  <c:v>19.874657534246573</c:v>
                </c:pt>
                <c:pt idx="4">
                  <c:v>20.624657534246573</c:v>
                </c:pt>
                <c:pt idx="5">
                  <c:v>21.374657534246573</c:v>
                </c:pt>
                <c:pt idx="6">
                  <c:v>22.124657534246573</c:v>
                </c:pt>
                <c:pt idx="7">
                  <c:v>22.874657534246573</c:v>
                </c:pt>
                <c:pt idx="8">
                  <c:v>23.624657534246573</c:v>
                </c:pt>
                <c:pt idx="9">
                  <c:v>24.374657534246573</c:v>
                </c:pt>
                <c:pt idx="10">
                  <c:v>25.124657534246573</c:v>
                </c:pt>
                <c:pt idx="11">
                  <c:v>25.874657534246573</c:v>
                </c:pt>
                <c:pt idx="12">
                  <c:v>26.624657534246573</c:v>
                </c:pt>
                <c:pt idx="13">
                  <c:v>27.374657534246573</c:v>
                </c:pt>
                <c:pt idx="14">
                  <c:v>28.124657534246573</c:v>
                </c:pt>
                <c:pt idx="15">
                  <c:v>28.874657534246573</c:v>
                </c:pt>
                <c:pt idx="16">
                  <c:v>29.624657534246573</c:v>
                </c:pt>
                <c:pt idx="17">
                  <c:v>30.374657534246573</c:v>
                </c:pt>
                <c:pt idx="18">
                  <c:v>31.124657534246573</c:v>
                </c:pt>
                <c:pt idx="19">
                  <c:v>31.874657534246573</c:v>
                </c:pt>
                <c:pt idx="20">
                  <c:v>32.624657534246573</c:v>
                </c:pt>
                <c:pt idx="21">
                  <c:v>33.374657534246573</c:v>
                </c:pt>
                <c:pt idx="22">
                  <c:v>34.124657534246573</c:v>
                </c:pt>
                <c:pt idx="23">
                  <c:v>34.874657534246573</c:v>
                </c:pt>
                <c:pt idx="24">
                  <c:v>35.624657534246573</c:v>
                </c:pt>
                <c:pt idx="25">
                  <c:v>36.374657534246573</c:v>
                </c:pt>
                <c:pt idx="26">
                  <c:v>37.124657534246573</c:v>
                </c:pt>
                <c:pt idx="27">
                  <c:v>37.874657534246573</c:v>
                </c:pt>
                <c:pt idx="28">
                  <c:v>38.624657534246573</c:v>
                </c:pt>
                <c:pt idx="29">
                  <c:v>39.374657534246573</c:v>
                </c:pt>
                <c:pt idx="30">
                  <c:v>40.124657534246573</c:v>
                </c:pt>
                <c:pt idx="31">
                  <c:v>40.874657534246573</c:v>
                </c:pt>
                <c:pt idx="32">
                  <c:v>41.624657534246573</c:v>
                </c:pt>
                <c:pt idx="33">
                  <c:v>42.374657534246573</c:v>
                </c:pt>
                <c:pt idx="34">
                  <c:v>43.124657534246573</c:v>
                </c:pt>
                <c:pt idx="35">
                  <c:v>43.874657534246573</c:v>
                </c:pt>
                <c:pt idx="36">
                  <c:v>45.374657534246573</c:v>
                </c:pt>
                <c:pt idx="37">
                  <c:v>46.874657534246573</c:v>
                </c:pt>
                <c:pt idx="38">
                  <c:v>48.374657534246573</c:v>
                </c:pt>
                <c:pt idx="39">
                  <c:v>49.874657534246573</c:v>
                </c:pt>
                <c:pt idx="40">
                  <c:v>51.374657534246573</c:v>
                </c:pt>
                <c:pt idx="41">
                  <c:v>52.874657534246573</c:v>
                </c:pt>
                <c:pt idx="42">
                  <c:v>54.374657534246573</c:v>
                </c:pt>
              </c:numCache>
            </c:numRef>
          </c:val>
          <c:smooth val="0"/>
          <c:extLst>
            <c:ext xmlns:c16="http://schemas.microsoft.com/office/drawing/2014/chart" uri="{C3380CC4-5D6E-409C-BE32-E72D297353CC}">
              <c16:uniqueId val="{00000003-8ED1-425F-857D-74DCC8E75A19}"/>
            </c:ext>
          </c:extLst>
        </c:ser>
        <c:dLbls>
          <c:showLegendKey val="0"/>
          <c:showVal val="0"/>
          <c:showCatName val="0"/>
          <c:showSerName val="0"/>
          <c:showPercent val="0"/>
          <c:showBubbleSize val="0"/>
        </c:dLbls>
        <c:smooth val="0"/>
        <c:axId val="555188240"/>
        <c:axId val="555189224"/>
      </c:lineChart>
      <c:catAx>
        <c:axId val="555188240"/>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55189224"/>
        <c:crosses val="autoZero"/>
        <c:auto val="1"/>
        <c:lblAlgn val="ctr"/>
        <c:lblOffset val="100"/>
        <c:noMultiLvlLbl val="0"/>
      </c:catAx>
      <c:valAx>
        <c:axId val="555189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55188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scatterChart>
        <c:scatterStyle val="lineMarker"/>
        <c:varyColors val="0"/>
        <c:ser>
          <c:idx val="4"/>
          <c:order val="0"/>
          <c:spPr>
            <a:ln w="25400" cap="rnd">
              <a:noFill/>
              <a:round/>
            </a:ln>
            <a:effectLst/>
          </c:spPr>
          <c:marker>
            <c:symbol val="circle"/>
            <c:size val="5"/>
            <c:spPr>
              <a:solidFill>
                <a:schemeClr val="accent5"/>
              </a:solidFill>
              <a:ln w="9525">
                <a:solidFill>
                  <a:schemeClr val="accent5"/>
                </a:solidFill>
              </a:ln>
              <a:effectLst/>
            </c:spPr>
          </c:marker>
          <c:xVal>
            <c:numRef>
              <c:f>Blad1!$Q$4:$Q$84</c:f>
              <c:numCache>
                <c:formatCode>#\ ##0.0</c:formatCode>
                <c:ptCount val="81"/>
                <c:pt idx="0">
                  <c:v>100</c:v>
                </c:pt>
                <c:pt idx="1">
                  <c:v>100.5</c:v>
                </c:pt>
                <c:pt idx="2">
                  <c:v>101</c:v>
                </c:pt>
                <c:pt idx="3">
                  <c:v>101.5</c:v>
                </c:pt>
                <c:pt idx="4">
                  <c:v>102</c:v>
                </c:pt>
                <c:pt idx="5">
                  <c:v>102.5</c:v>
                </c:pt>
                <c:pt idx="6">
                  <c:v>103</c:v>
                </c:pt>
                <c:pt idx="7">
                  <c:v>103.5</c:v>
                </c:pt>
                <c:pt idx="8">
                  <c:v>104</c:v>
                </c:pt>
                <c:pt idx="9">
                  <c:v>104.5</c:v>
                </c:pt>
                <c:pt idx="10">
                  <c:v>105</c:v>
                </c:pt>
                <c:pt idx="11">
                  <c:v>105.5</c:v>
                </c:pt>
                <c:pt idx="12">
                  <c:v>106</c:v>
                </c:pt>
                <c:pt idx="13">
                  <c:v>106.5</c:v>
                </c:pt>
                <c:pt idx="14">
                  <c:v>107</c:v>
                </c:pt>
                <c:pt idx="15">
                  <c:v>107.5</c:v>
                </c:pt>
                <c:pt idx="16">
                  <c:v>108</c:v>
                </c:pt>
                <c:pt idx="17">
                  <c:v>108.5</c:v>
                </c:pt>
                <c:pt idx="18">
                  <c:v>109</c:v>
                </c:pt>
                <c:pt idx="19">
                  <c:v>109.5</c:v>
                </c:pt>
                <c:pt idx="20">
                  <c:v>110</c:v>
                </c:pt>
                <c:pt idx="21">
                  <c:v>110.5</c:v>
                </c:pt>
                <c:pt idx="22">
                  <c:v>111</c:v>
                </c:pt>
                <c:pt idx="23">
                  <c:v>111.5</c:v>
                </c:pt>
                <c:pt idx="24">
                  <c:v>112</c:v>
                </c:pt>
                <c:pt idx="25">
                  <c:v>112.5</c:v>
                </c:pt>
                <c:pt idx="26">
                  <c:v>113</c:v>
                </c:pt>
                <c:pt idx="27">
                  <c:v>113.5</c:v>
                </c:pt>
                <c:pt idx="28">
                  <c:v>114</c:v>
                </c:pt>
                <c:pt idx="29">
                  <c:v>114.5</c:v>
                </c:pt>
                <c:pt idx="30">
                  <c:v>115</c:v>
                </c:pt>
                <c:pt idx="31">
                  <c:v>115.5</c:v>
                </c:pt>
                <c:pt idx="32">
                  <c:v>116</c:v>
                </c:pt>
                <c:pt idx="33">
                  <c:v>116.5</c:v>
                </c:pt>
                <c:pt idx="34">
                  <c:v>117</c:v>
                </c:pt>
                <c:pt idx="35">
                  <c:v>117.5</c:v>
                </c:pt>
                <c:pt idx="36">
                  <c:v>118</c:v>
                </c:pt>
                <c:pt idx="37">
                  <c:v>118.5</c:v>
                </c:pt>
                <c:pt idx="38">
                  <c:v>119</c:v>
                </c:pt>
                <c:pt idx="39">
                  <c:v>119.5</c:v>
                </c:pt>
                <c:pt idx="40">
                  <c:v>120</c:v>
                </c:pt>
                <c:pt idx="41">
                  <c:v>120.5</c:v>
                </c:pt>
                <c:pt idx="42">
                  <c:v>121</c:v>
                </c:pt>
                <c:pt idx="43">
                  <c:v>121.5</c:v>
                </c:pt>
                <c:pt idx="44">
                  <c:v>122</c:v>
                </c:pt>
                <c:pt idx="45">
                  <c:v>122.5</c:v>
                </c:pt>
                <c:pt idx="46">
                  <c:v>123</c:v>
                </c:pt>
                <c:pt idx="47">
                  <c:v>123.5</c:v>
                </c:pt>
                <c:pt idx="48">
                  <c:v>124</c:v>
                </c:pt>
                <c:pt idx="49">
                  <c:v>124.5</c:v>
                </c:pt>
                <c:pt idx="50">
                  <c:v>125</c:v>
                </c:pt>
                <c:pt idx="51">
                  <c:v>125.5</c:v>
                </c:pt>
                <c:pt idx="52">
                  <c:v>126</c:v>
                </c:pt>
                <c:pt idx="53">
                  <c:v>126.5</c:v>
                </c:pt>
                <c:pt idx="54">
                  <c:v>127</c:v>
                </c:pt>
                <c:pt idx="55">
                  <c:v>127.5</c:v>
                </c:pt>
                <c:pt idx="56">
                  <c:v>128</c:v>
                </c:pt>
                <c:pt idx="57">
                  <c:v>128.5</c:v>
                </c:pt>
                <c:pt idx="58">
                  <c:v>129</c:v>
                </c:pt>
                <c:pt idx="59">
                  <c:v>129.5</c:v>
                </c:pt>
                <c:pt idx="60">
                  <c:v>130</c:v>
                </c:pt>
                <c:pt idx="61">
                  <c:v>130.5</c:v>
                </c:pt>
                <c:pt idx="62">
                  <c:v>131</c:v>
                </c:pt>
                <c:pt idx="63">
                  <c:v>131.5</c:v>
                </c:pt>
                <c:pt idx="64">
                  <c:v>132</c:v>
                </c:pt>
                <c:pt idx="65">
                  <c:v>132.5</c:v>
                </c:pt>
                <c:pt idx="66">
                  <c:v>133</c:v>
                </c:pt>
                <c:pt idx="67">
                  <c:v>133.5</c:v>
                </c:pt>
                <c:pt idx="68">
                  <c:v>134</c:v>
                </c:pt>
                <c:pt idx="69">
                  <c:v>134.5</c:v>
                </c:pt>
                <c:pt idx="70">
                  <c:v>135</c:v>
                </c:pt>
                <c:pt idx="71">
                  <c:v>135.5</c:v>
                </c:pt>
                <c:pt idx="72">
                  <c:v>136</c:v>
                </c:pt>
                <c:pt idx="73">
                  <c:v>136.5</c:v>
                </c:pt>
                <c:pt idx="74">
                  <c:v>137</c:v>
                </c:pt>
                <c:pt idx="75">
                  <c:v>137.5</c:v>
                </c:pt>
                <c:pt idx="76">
                  <c:v>138</c:v>
                </c:pt>
                <c:pt idx="77">
                  <c:v>138.5</c:v>
                </c:pt>
                <c:pt idx="78">
                  <c:v>139</c:v>
                </c:pt>
                <c:pt idx="79">
                  <c:v>139.5</c:v>
                </c:pt>
                <c:pt idx="80">
                  <c:v>140</c:v>
                </c:pt>
              </c:numCache>
            </c:numRef>
          </c:xVal>
          <c:yVal>
            <c:numRef>
              <c:f>Blad1!$F$4:$F$84</c:f>
              <c:numCache>
                <c:formatCode>0.000%</c:formatCode>
                <c:ptCount val="81"/>
                <c:pt idx="0">
                  <c:v>1.3383703134225068E-5</c:v>
                </c:pt>
                <c:pt idx="1">
                  <c:v>1.9866557348422388E-5</c:v>
                </c:pt>
                <c:pt idx="2">
                  <c:v>2.9196177196973342E-5</c:v>
                </c:pt>
                <c:pt idx="3">
                  <c:v>4.2480187161267875E-5</c:v>
                </c:pt>
                <c:pt idx="4">
                  <c:v>6.1193304674606909E-5</c:v>
                </c:pt>
                <c:pt idx="5">
                  <c:v>8.7272707298476882E-5</c:v>
                </c:pt>
                <c:pt idx="6">
                  <c:v>1.2322818296755557E-4</c:v>
                </c:pt>
                <c:pt idx="7">
                  <c:v>1.7226565356792925E-4</c:v>
                </c:pt>
                <c:pt idx="8">
                  <c:v>2.3842094378791713E-4</c:v>
                </c:pt>
                <c:pt idx="9">
                  <c:v>3.2669851815254826E-4</c:v>
                </c:pt>
                <c:pt idx="10">
                  <c:v>4.4320737817083003E-4</c:v>
                </c:pt>
                <c:pt idx="11">
                  <c:v>5.9528351198547848E-4</c:v>
                </c:pt>
                <c:pt idx="12">
                  <c:v>7.9158541020508412E-4</c:v>
                </c:pt>
                <c:pt idx="13">
                  <c:v>1.0421464743126613E-3</c:v>
                </c:pt>
                <c:pt idx="14">
                  <c:v>1.3583659959173389E-3</c:v>
                </c:pt>
                <c:pt idx="15">
                  <c:v>1.7529191848301075E-3</c:v>
                </c:pt>
                <c:pt idx="16">
                  <c:v>2.2395669108646815E-3</c:v>
                </c:pt>
                <c:pt idx="17">
                  <c:v>2.8328478237167709E-3</c:v>
                </c:pt>
                <c:pt idx="18">
                  <c:v>3.5476396811551947E-3</c:v>
                </c:pt>
                <c:pt idx="19">
                  <c:v>4.398583264829157E-3</c:v>
                </c:pt>
                <c:pt idx="20">
                  <c:v>5.3993712079053579E-3</c:v>
                </c:pt>
                <c:pt idx="21">
                  <c:v>6.5619151491037092E-3</c:v>
                </c:pt>
                <c:pt idx="22">
                  <c:v>7.8954173099548552E-3</c:v>
                </c:pt>
                <c:pt idx="23">
                  <c:v>9.4053859990594468E-3</c:v>
                </c:pt>
                <c:pt idx="24">
                  <c:v>1.1092647526115168E-2</c:v>
                </c:pt>
                <c:pt idx="25">
                  <c:v>1.2952418193601448E-2</c:v>
                </c:pt>
                <c:pt idx="26">
                  <c:v>1.4973507962462723E-2</c:v>
                </c:pt>
                <c:pt idx="27">
                  <c:v>1.7137730653815884E-2</c:v>
                </c:pt>
                <c:pt idx="28">
                  <c:v>1.9419592979447405E-2</c:v>
                </c:pt>
                <c:pt idx="29">
                  <c:v>2.1786325532100536E-2</c:v>
                </c:pt>
                <c:pt idx="30">
                  <c:v>2.4198302929167474E-2</c:v>
                </c:pt>
                <c:pt idx="31">
                  <c:v>2.6609878095082924E-2</c:v>
                </c:pt>
                <c:pt idx="32">
                  <c:v>2.8970628424880657E-2</c:v>
                </c:pt>
                <c:pt idx="33">
                  <c:v>3.1226981220346658E-2</c:v>
                </c:pt>
                <c:pt idx="34">
                  <c:v>3.3324154813568638E-2</c:v>
                </c:pt>
                <c:pt idx="35">
                  <c:v>3.5208323010269146E-2</c:v>
                </c:pt>
                <c:pt idx="36">
                  <c:v>3.6828886769406668E-2</c:v>
                </c:pt>
                <c:pt idx="37">
                  <c:v>3.8140720991547229E-2</c:v>
                </c:pt>
                <c:pt idx="38">
                  <c:v>3.9106257940336862E-2</c:v>
                </c:pt>
                <c:pt idx="39">
                  <c:v>3.9697273343468148E-2</c:v>
                </c:pt>
                <c:pt idx="40">
                  <c:v>3.9896256754163632E-2</c:v>
                </c:pt>
                <c:pt idx="41">
                  <c:v>3.9697273343468148E-2</c:v>
                </c:pt>
                <c:pt idx="42">
                  <c:v>3.9106257940336862E-2</c:v>
                </c:pt>
                <c:pt idx="43">
                  <c:v>3.8140720991547229E-2</c:v>
                </c:pt>
                <c:pt idx="44">
                  <c:v>3.6828886769406668E-2</c:v>
                </c:pt>
                <c:pt idx="45">
                  <c:v>3.5208323010269146E-2</c:v>
                </c:pt>
                <c:pt idx="46">
                  <c:v>3.3324154813568638E-2</c:v>
                </c:pt>
                <c:pt idx="47">
                  <c:v>3.1226981220346658E-2</c:v>
                </c:pt>
                <c:pt idx="48">
                  <c:v>2.8970628424880657E-2</c:v>
                </c:pt>
                <c:pt idx="49">
                  <c:v>2.6609878095082924E-2</c:v>
                </c:pt>
                <c:pt idx="50">
                  <c:v>2.4198302929167474E-2</c:v>
                </c:pt>
                <c:pt idx="51">
                  <c:v>2.1786325532100536E-2</c:v>
                </c:pt>
                <c:pt idx="52">
                  <c:v>1.9419592979447405E-2</c:v>
                </c:pt>
                <c:pt idx="53">
                  <c:v>1.7137730653815884E-2</c:v>
                </c:pt>
                <c:pt idx="54">
                  <c:v>1.4973507962462723E-2</c:v>
                </c:pt>
                <c:pt idx="55">
                  <c:v>1.2952418193601448E-2</c:v>
                </c:pt>
                <c:pt idx="56">
                  <c:v>1.1092647526115168E-2</c:v>
                </c:pt>
                <c:pt idx="57">
                  <c:v>9.4053859990594468E-3</c:v>
                </c:pt>
                <c:pt idx="58">
                  <c:v>7.8954173099548552E-3</c:v>
                </c:pt>
                <c:pt idx="59">
                  <c:v>6.5619151491037092E-3</c:v>
                </c:pt>
                <c:pt idx="60">
                  <c:v>5.3993712079053579E-3</c:v>
                </c:pt>
                <c:pt idx="61">
                  <c:v>4.398583264829157E-3</c:v>
                </c:pt>
                <c:pt idx="62">
                  <c:v>3.5476396811551947E-3</c:v>
                </c:pt>
                <c:pt idx="63">
                  <c:v>2.8328478237167709E-3</c:v>
                </c:pt>
                <c:pt idx="64">
                  <c:v>2.2395669108646815E-3</c:v>
                </c:pt>
                <c:pt idx="65">
                  <c:v>1.7529191848301075E-3</c:v>
                </c:pt>
                <c:pt idx="66">
                  <c:v>1.3583659959173389E-3</c:v>
                </c:pt>
                <c:pt idx="67">
                  <c:v>1.0421464743126613E-3</c:v>
                </c:pt>
                <c:pt idx="68">
                  <c:v>7.9158541020508412E-4</c:v>
                </c:pt>
                <c:pt idx="69">
                  <c:v>5.9528351198547848E-4</c:v>
                </c:pt>
                <c:pt idx="70">
                  <c:v>4.4320737817083003E-4</c:v>
                </c:pt>
                <c:pt idx="71">
                  <c:v>3.2669851815254826E-4</c:v>
                </c:pt>
                <c:pt idx="72">
                  <c:v>2.3842094378791713E-4</c:v>
                </c:pt>
                <c:pt idx="73">
                  <c:v>1.7226565356792925E-4</c:v>
                </c:pt>
                <c:pt idx="74">
                  <c:v>1.2322818296755557E-4</c:v>
                </c:pt>
                <c:pt idx="75">
                  <c:v>8.7272707298476882E-5</c:v>
                </c:pt>
                <c:pt idx="76">
                  <c:v>6.1193304674606909E-5</c:v>
                </c:pt>
                <c:pt idx="77">
                  <c:v>4.2480187161267875E-5</c:v>
                </c:pt>
                <c:pt idx="78">
                  <c:v>2.9196177196973342E-5</c:v>
                </c:pt>
                <c:pt idx="79">
                  <c:v>1.9866557348422388E-5</c:v>
                </c:pt>
                <c:pt idx="80">
                  <c:v>1.3383703134225068E-5</c:v>
                </c:pt>
              </c:numCache>
            </c:numRef>
          </c:yVal>
          <c:smooth val="0"/>
          <c:extLst>
            <c:ext xmlns:c16="http://schemas.microsoft.com/office/drawing/2014/chart" uri="{C3380CC4-5D6E-409C-BE32-E72D297353CC}">
              <c16:uniqueId val="{00000004-211D-496B-A810-C92BA4C71B13}"/>
            </c:ext>
          </c:extLst>
        </c:ser>
        <c:ser>
          <c:idx val="0"/>
          <c:order val="1"/>
          <c:spPr>
            <a:ln w="25400" cap="rnd">
              <a:noFill/>
              <a:round/>
            </a:ln>
            <a:effectLst/>
          </c:spPr>
          <c:marker>
            <c:symbol val="circle"/>
            <c:size val="5"/>
            <c:spPr>
              <a:solidFill>
                <a:schemeClr val="accent1"/>
              </a:solidFill>
              <a:ln w="9525">
                <a:solidFill>
                  <a:schemeClr val="accent1"/>
                </a:solidFill>
              </a:ln>
              <a:effectLst/>
            </c:spPr>
          </c:marker>
          <c:xVal>
            <c:numRef>
              <c:f>Blad1!$R$4:$R$84</c:f>
              <c:numCache>
                <c:formatCode>#\ ##0.0</c:formatCode>
                <c:ptCount val="81"/>
                <c:pt idx="0">
                  <c:v>80</c:v>
                </c:pt>
                <c:pt idx="1">
                  <c:v>81</c:v>
                </c:pt>
                <c:pt idx="2">
                  <c:v>82</c:v>
                </c:pt>
                <c:pt idx="3">
                  <c:v>83</c:v>
                </c:pt>
                <c:pt idx="4">
                  <c:v>84</c:v>
                </c:pt>
                <c:pt idx="5">
                  <c:v>85</c:v>
                </c:pt>
                <c:pt idx="6">
                  <c:v>86</c:v>
                </c:pt>
                <c:pt idx="7">
                  <c:v>87</c:v>
                </c:pt>
                <c:pt idx="8">
                  <c:v>88</c:v>
                </c:pt>
                <c:pt idx="9">
                  <c:v>89</c:v>
                </c:pt>
                <c:pt idx="10">
                  <c:v>90</c:v>
                </c:pt>
                <c:pt idx="11">
                  <c:v>91</c:v>
                </c:pt>
                <c:pt idx="12">
                  <c:v>92</c:v>
                </c:pt>
                <c:pt idx="13">
                  <c:v>93</c:v>
                </c:pt>
                <c:pt idx="14">
                  <c:v>94</c:v>
                </c:pt>
                <c:pt idx="15">
                  <c:v>95</c:v>
                </c:pt>
                <c:pt idx="16">
                  <c:v>96</c:v>
                </c:pt>
                <c:pt idx="17">
                  <c:v>97</c:v>
                </c:pt>
                <c:pt idx="18">
                  <c:v>98</c:v>
                </c:pt>
                <c:pt idx="19">
                  <c:v>99</c:v>
                </c:pt>
                <c:pt idx="20">
                  <c:v>100</c:v>
                </c:pt>
                <c:pt idx="21">
                  <c:v>101</c:v>
                </c:pt>
                <c:pt idx="22">
                  <c:v>102</c:v>
                </c:pt>
                <c:pt idx="23">
                  <c:v>103</c:v>
                </c:pt>
                <c:pt idx="24">
                  <c:v>104</c:v>
                </c:pt>
                <c:pt idx="25">
                  <c:v>105</c:v>
                </c:pt>
                <c:pt idx="26">
                  <c:v>106</c:v>
                </c:pt>
                <c:pt idx="27">
                  <c:v>107</c:v>
                </c:pt>
                <c:pt idx="28">
                  <c:v>108</c:v>
                </c:pt>
                <c:pt idx="29">
                  <c:v>109</c:v>
                </c:pt>
                <c:pt idx="30">
                  <c:v>110</c:v>
                </c:pt>
                <c:pt idx="31">
                  <c:v>111</c:v>
                </c:pt>
                <c:pt idx="32">
                  <c:v>112</c:v>
                </c:pt>
                <c:pt idx="33">
                  <c:v>113</c:v>
                </c:pt>
                <c:pt idx="34">
                  <c:v>114</c:v>
                </c:pt>
                <c:pt idx="35">
                  <c:v>115</c:v>
                </c:pt>
                <c:pt idx="36">
                  <c:v>116</c:v>
                </c:pt>
                <c:pt idx="37">
                  <c:v>117</c:v>
                </c:pt>
                <c:pt idx="38">
                  <c:v>118</c:v>
                </c:pt>
                <c:pt idx="39">
                  <c:v>119</c:v>
                </c:pt>
                <c:pt idx="40">
                  <c:v>120</c:v>
                </c:pt>
                <c:pt idx="41">
                  <c:v>121</c:v>
                </c:pt>
                <c:pt idx="42">
                  <c:v>122</c:v>
                </c:pt>
                <c:pt idx="43">
                  <c:v>123</c:v>
                </c:pt>
                <c:pt idx="44">
                  <c:v>124</c:v>
                </c:pt>
                <c:pt idx="45">
                  <c:v>125</c:v>
                </c:pt>
                <c:pt idx="46">
                  <c:v>126</c:v>
                </c:pt>
                <c:pt idx="47">
                  <c:v>127</c:v>
                </c:pt>
                <c:pt idx="48">
                  <c:v>128</c:v>
                </c:pt>
                <c:pt idx="49">
                  <c:v>129</c:v>
                </c:pt>
                <c:pt idx="50">
                  <c:v>130</c:v>
                </c:pt>
                <c:pt idx="51">
                  <c:v>131</c:v>
                </c:pt>
                <c:pt idx="52">
                  <c:v>132</c:v>
                </c:pt>
                <c:pt idx="53">
                  <c:v>133</c:v>
                </c:pt>
                <c:pt idx="54">
                  <c:v>134</c:v>
                </c:pt>
                <c:pt idx="55">
                  <c:v>135</c:v>
                </c:pt>
                <c:pt idx="56">
                  <c:v>136</c:v>
                </c:pt>
                <c:pt idx="57">
                  <c:v>137</c:v>
                </c:pt>
                <c:pt idx="58">
                  <c:v>138</c:v>
                </c:pt>
                <c:pt idx="59">
                  <c:v>139</c:v>
                </c:pt>
                <c:pt idx="60">
                  <c:v>140</c:v>
                </c:pt>
                <c:pt idx="61">
                  <c:v>141</c:v>
                </c:pt>
                <c:pt idx="62">
                  <c:v>142</c:v>
                </c:pt>
                <c:pt idx="63">
                  <c:v>143</c:v>
                </c:pt>
                <c:pt idx="64">
                  <c:v>144</c:v>
                </c:pt>
                <c:pt idx="65">
                  <c:v>145</c:v>
                </c:pt>
                <c:pt idx="66">
                  <c:v>146</c:v>
                </c:pt>
                <c:pt idx="67">
                  <c:v>147</c:v>
                </c:pt>
                <c:pt idx="68">
                  <c:v>148</c:v>
                </c:pt>
                <c:pt idx="69">
                  <c:v>149</c:v>
                </c:pt>
                <c:pt idx="70">
                  <c:v>150</c:v>
                </c:pt>
                <c:pt idx="71">
                  <c:v>151</c:v>
                </c:pt>
                <c:pt idx="72">
                  <c:v>152</c:v>
                </c:pt>
                <c:pt idx="73">
                  <c:v>153</c:v>
                </c:pt>
                <c:pt idx="74">
                  <c:v>154</c:v>
                </c:pt>
                <c:pt idx="75">
                  <c:v>155</c:v>
                </c:pt>
                <c:pt idx="76">
                  <c:v>156</c:v>
                </c:pt>
                <c:pt idx="77">
                  <c:v>157</c:v>
                </c:pt>
                <c:pt idx="78">
                  <c:v>158</c:v>
                </c:pt>
                <c:pt idx="79">
                  <c:v>159</c:v>
                </c:pt>
                <c:pt idx="80">
                  <c:v>160</c:v>
                </c:pt>
              </c:numCache>
            </c:numRef>
          </c:xVal>
          <c:yVal>
            <c:numRef>
              <c:f>Blad1!$F$4:$F$84</c:f>
              <c:numCache>
                <c:formatCode>0.000%</c:formatCode>
                <c:ptCount val="81"/>
                <c:pt idx="0">
                  <c:v>1.3383703134225068E-5</c:v>
                </c:pt>
                <c:pt idx="1">
                  <c:v>1.9866557348422388E-5</c:v>
                </c:pt>
                <c:pt idx="2">
                  <c:v>2.9196177196973342E-5</c:v>
                </c:pt>
                <c:pt idx="3">
                  <c:v>4.2480187161267875E-5</c:v>
                </c:pt>
                <c:pt idx="4">
                  <c:v>6.1193304674606909E-5</c:v>
                </c:pt>
                <c:pt idx="5">
                  <c:v>8.7272707298476882E-5</c:v>
                </c:pt>
                <c:pt idx="6">
                  <c:v>1.2322818296755557E-4</c:v>
                </c:pt>
                <c:pt idx="7">
                  <c:v>1.7226565356792925E-4</c:v>
                </c:pt>
                <c:pt idx="8">
                  <c:v>2.3842094378791713E-4</c:v>
                </c:pt>
                <c:pt idx="9">
                  <c:v>3.2669851815254826E-4</c:v>
                </c:pt>
                <c:pt idx="10">
                  <c:v>4.4320737817083003E-4</c:v>
                </c:pt>
                <c:pt idx="11">
                  <c:v>5.9528351198547848E-4</c:v>
                </c:pt>
                <c:pt idx="12">
                  <c:v>7.9158541020508412E-4</c:v>
                </c:pt>
                <c:pt idx="13">
                  <c:v>1.0421464743126613E-3</c:v>
                </c:pt>
                <c:pt idx="14">
                  <c:v>1.3583659959173389E-3</c:v>
                </c:pt>
                <c:pt idx="15">
                  <c:v>1.7529191848301075E-3</c:v>
                </c:pt>
                <c:pt idx="16">
                  <c:v>2.2395669108646815E-3</c:v>
                </c:pt>
                <c:pt idx="17">
                  <c:v>2.8328478237167709E-3</c:v>
                </c:pt>
                <c:pt idx="18">
                  <c:v>3.5476396811551947E-3</c:v>
                </c:pt>
                <c:pt idx="19">
                  <c:v>4.398583264829157E-3</c:v>
                </c:pt>
                <c:pt idx="20">
                  <c:v>5.3993712079053579E-3</c:v>
                </c:pt>
                <c:pt idx="21">
                  <c:v>6.5619151491037092E-3</c:v>
                </c:pt>
                <c:pt idx="22">
                  <c:v>7.8954173099548552E-3</c:v>
                </c:pt>
                <c:pt idx="23">
                  <c:v>9.4053859990594468E-3</c:v>
                </c:pt>
                <c:pt idx="24">
                  <c:v>1.1092647526115168E-2</c:v>
                </c:pt>
                <c:pt idx="25">
                  <c:v>1.2952418193601448E-2</c:v>
                </c:pt>
                <c:pt idx="26">
                  <c:v>1.4973507962462723E-2</c:v>
                </c:pt>
                <c:pt idx="27">
                  <c:v>1.7137730653815884E-2</c:v>
                </c:pt>
                <c:pt idx="28">
                  <c:v>1.9419592979447405E-2</c:v>
                </c:pt>
                <c:pt idx="29">
                  <c:v>2.1786325532100536E-2</c:v>
                </c:pt>
                <c:pt idx="30">
                  <c:v>2.4198302929167474E-2</c:v>
                </c:pt>
                <c:pt idx="31">
                  <c:v>2.6609878095082924E-2</c:v>
                </c:pt>
                <c:pt idx="32">
                  <c:v>2.8970628424880657E-2</c:v>
                </c:pt>
                <c:pt idx="33">
                  <c:v>3.1226981220346658E-2</c:v>
                </c:pt>
                <c:pt idx="34">
                  <c:v>3.3324154813568638E-2</c:v>
                </c:pt>
                <c:pt idx="35">
                  <c:v>3.5208323010269146E-2</c:v>
                </c:pt>
                <c:pt idx="36">
                  <c:v>3.6828886769406668E-2</c:v>
                </c:pt>
                <c:pt idx="37">
                  <c:v>3.8140720991547229E-2</c:v>
                </c:pt>
                <c:pt idx="38">
                  <c:v>3.9106257940336862E-2</c:v>
                </c:pt>
                <c:pt idx="39">
                  <c:v>3.9697273343468148E-2</c:v>
                </c:pt>
                <c:pt idx="40">
                  <c:v>3.9896256754163632E-2</c:v>
                </c:pt>
                <c:pt idx="41">
                  <c:v>3.9697273343468148E-2</c:v>
                </c:pt>
                <c:pt idx="42">
                  <c:v>3.9106257940336862E-2</c:v>
                </c:pt>
                <c:pt idx="43">
                  <c:v>3.8140720991547229E-2</c:v>
                </c:pt>
                <c:pt idx="44">
                  <c:v>3.6828886769406668E-2</c:v>
                </c:pt>
                <c:pt idx="45">
                  <c:v>3.5208323010269146E-2</c:v>
                </c:pt>
                <c:pt idx="46">
                  <c:v>3.3324154813568638E-2</c:v>
                </c:pt>
                <c:pt idx="47">
                  <c:v>3.1226981220346658E-2</c:v>
                </c:pt>
                <c:pt idx="48">
                  <c:v>2.8970628424880657E-2</c:v>
                </c:pt>
                <c:pt idx="49">
                  <c:v>2.6609878095082924E-2</c:v>
                </c:pt>
                <c:pt idx="50">
                  <c:v>2.4198302929167474E-2</c:v>
                </c:pt>
                <c:pt idx="51">
                  <c:v>2.1786325532100536E-2</c:v>
                </c:pt>
                <c:pt idx="52">
                  <c:v>1.9419592979447405E-2</c:v>
                </c:pt>
                <c:pt idx="53">
                  <c:v>1.7137730653815884E-2</c:v>
                </c:pt>
                <c:pt idx="54">
                  <c:v>1.4973507962462723E-2</c:v>
                </c:pt>
                <c:pt idx="55">
                  <c:v>1.2952418193601448E-2</c:v>
                </c:pt>
                <c:pt idx="56">
                  <c:v>1.1092647526115168E-2</c:v>
                </c:pt>
                <c:pt idx="57">
                  <c:v>9.4053859990594468E-3</c:v>
                </c:pt>
                <c:pt idx="58">
                  <c:v>7.8954173099548552E-3</c:v>
                </c:pt>
                <c:pt idx="59">
                  <c:v>6.5619151491037092E-3</c:v>
                </c:pt>
                <c:pt idx="60">
                  <c:v>5.3993712079053579E-3</c:v>
                </c:pt>
                <c:pt idx="61">
                  <c:v>4.398583264829157E-3</c:v>
                </c:pt>
                <c:pt idx="62">
                  <c:v>3.5476396811551947E-3</c:v>
                </c:pt>
                <c:pt idx="63">
                  <c:v>2.8328478237167709E-3</c:v>
                </c:pt>
                <c:pt idx="64">
                  <c:v>2.2395669108646815E-3</c:v>
                </c:pt>
                <c:pt idx="65">
                  <c:v>1.7529191848301075E-3</c:v>
                </c:pt>
                <c:pt idx="66">
                  <c:v>1.3583659959173389E-3</c:v>
                </c:pt>
                <c:pt idx="67">
                  <c:v>1.0421464743126613E-3</c:v>
                </c:pt>
                <c:pt idx="68">
                  <c:v>7.9158541020508412E-4</c:v>
                </c:pt>
                <c:pt idx="69">
                  <c:v>5.9528351198547848E-4</c:v>
                </c:pt>
                <c:pt idx="70">
                  <c:v>4.4320737817083003E-4</c:v>
                </c:pt>
                <c:pt idx="71">
                  <c:v>3.2669851815254826E-4</c:v>
                </c:pt>
                <c:pt idx="72">
                  <c:v>2.3842094378791713E-4</c:v>
                </c:pt>
                <c:pt idx="73">
                  <c:v>1.7226565356792925E-4</c:v>
                </c:pt>
                <c:pt idx="74">
                  <c:v>1.2322818296755557E-4</c:v>
                </c:pt>
                <c:pt idx="75">
                  <c:v>8.7272707298476882E-5</c:v>
                </c:pt>
                <c:pt idx="76">
                  <c:v>6.1193304674606909E-5</c:v>
                </c:pt>
                <c:pt idx="77">
                  <c:v>4.2480187161267875E-5</c:v>
                </c:pt>
                <c:pt idx="78">
                  <c:v>2.9196177196973342E-5</c:v>
                </c:pt>
                <c:pt idx="79">
                  <c:v>1.9866557348422388E-5</c:v>
                </c:pt>
                <c:pt idx="80">
                  <c:v>1.3383703134225068E-5</c:v>
                </c:pt>
              </c:numCache>
            </c:numRef>
          </c:yVal>
          <c:smooth val="0"/>
          <c:extLst>
            <c:ext xmlns:c16="http://schemas.microsoft.com/office/drawing/2014/chart" uri="{C3380CC4-5D6E-409C-BE32-E72D297353CC}">
              <c16:uniqueId val="{00000051-211D-496B-A810-C92BA4C71B13}"/>
            </c:ext>
          </c:extLst>
        </c:ser>
        <c:ser>
          <c:idx val="1"/>
          <c:order val="2"/>
          <c:spPr>
            <a:ln w="25400" cap="rnd">
              <a:noFill/>
              <a:round/>
            </a:ln>
            <a:effectLst/>
          </c:spPr>
          <c:marker>
            <c:symbol val="circle"/>
            <c:size val="5"/>
            <c:spPr>
              <a:solidFill>
                <a:schemeClr val="accent2"/>
              </a:solidFill>
              <a:ln w="9525">
                <a:solidFill>
                  <a:schemeClr val="accent2"/>
                </a:solidFill>
              </a:ln>
              <a:effectLst/>
            </c:spPr>
          </c:marker>
          <c:xVal>
            <c:numRef>
              <c:f>Blad1!$S$4:$S$84</c:f>
              <c:numCache>
                <c:formatCode>#\ ##0.0</c:formatCode>
                <c:ptCount val="81"/>
                <c:pt idx="0">
                  <c:v>60</c:v>
                </c:pt>
                <c:pt idx="1">
                  <c:v>61.5</c:v>
                </c:pt>
                <c:pt idx="2">
                  <c:v>63</c:v>
                </c:pt>
                <c:pt idx="3">
                  <c:v>64.5</c:v>
                </c:pt>
                <c:pt idx="4">
                  <c:v>66</c:v>
                </c:pt>
                <c:pt idx="5">
                  <c:v>67.5</c:v>
                </c:pt>
                <c:pt idx="6">
                  <c:v>69</c:v>
                </c:pt>
                <c:pt idx="7">
                  <c:v>70.5</c:v>
                </c:pt>
                <c:pt idx="8">
                  <c:v>72</c:v>
                </c:pt>
                <c:pt idx="9">
                  <c:v>73.5</c:v>
                </c:pt>
                <c:pt idx="10">
                  <c:v>75</c:v>
                </c:pt>
                <c:pt idx="11">
                  <c:v>76.5</c:v>
                </c:pt>
                <c:pt idx="12">
                  <c:v>78</c:v>
                </c:pt>
                <c:pt idx="13">
                  <c:v>79.5</c:v>
                </c:pt>
                <c:pt idx="14">
                  <c:v>81</c:v>
                </c:pt>
                <c:pt idx="15">
                  <c:v>82.5</c:v>
                </c:pt>
                <c:pt idx="16">
                  <c:v>84</c:v>
                </c:pt>
                <c:pt idx="17">
                  <c:v>85.5</c:v>
                </c:pt>
                <c:pt idx="18">
                  <c:v>87</c:v>
                </c:pt>
                <c:pt idx="19">
                  <c:v>88.5</c:v>
                </c:pt>
                <c:pt idx="20">
                  <c:v>90</c:v>
                </c:pt>
                <c:pt idx="21">
                  <c:v>91.5</c:v>
                </c:pt>
                <c:pt idx="22">
                  <c:v>93</c:v>
                </c:pt>
                <c:pt idx="23">
                  <c:v>94.5</c:v>
                </c:pt>
                <c:pt idx="24">
                  <c:v>96</c:v>
                </c:pt>
                <c:pt idx="25">
                  <c:v>97.5</c:v>
                </c:pt>
                <c:pt idx="26">
                  <c:v>99</c:v>
                </c:pt>
                <c:pt idx="27">
                  <c:v>100.5</c:v>
                </c:pt>
                <c:pt idx="28">
                  <c:v>102</c:v>
                </c:pt>
                <c:pt idx="29">
                  <c:v>103.5</c:v>
                </c:pt>
                <c:pt idx="30">
                  <c:v>105</c:v>
                </c:pt>
                <c:pt idx="31">
                  <c:v>106.5</c:v>
                </c:pt>
                <c:pt idx="32">
                  <c:v>108</c:v>
                </c:pt>
                <c:pt idx="33">
                  <c:v>109.5</c:v>
                </c:pt>
                <c:pt idx="34">
                  <c:v>111</c:v>
                </c:pt>
                <c:pt idx="35">
                  <c:v>112.5</c:v>
                </c:pt>
                <c:pt idx="36">
                  <c:v>114</c:v>
                </c:pt>
                <c:pt idx="37">
                  <c:v>115.5</c:v>
                </c:pt>
                <c:pt idx="38">
                  <c:v>117</c:v>
                </c:pt>
                <c:pt idx="39">
                  <c:v>118.5</c:v>
                </c:pt>
                <c:pt idx="40">
                  <c:v>120</c:v>
                </c:pt>
                <c:pt idx="41">
                  <c:v>121.5</c:v>
                </c:pt>
                <c:pt idx="42">
                  <c:v>123</c:v>
                </c:pt>
                <c:pt idx="43">
                  <c:v>124.5</c:v>
                </c:pt>
                <c:pt idx="44">
                  <c:v>126</c:v>
                </c:pt>
                <c:pt idx="45">
                  <c:v>127.5</c:v>
                </c:pt>
                <c:pt idx="46">
                  <c:v>129</c:v>
                </c:pt>
                <c:pt idx="47">
                  <c:v>130.5</c:v>
                </c:pt>
                <c:pt idx="48">
                  <c:v>132</c:v>
                </c:pt>
                <c:pt idx="49">
                  <c:v>133.5</c:v>
                </c:pt>
                <c:pt idx="50">
                  <c:v>135</c:v>
                </c:pt>
                <c:pt idx="51">
                  <c:v>136.5</c:v>
                </c:pt>
                <c:pt idx="52">
                  <c:v>138</c:v>
                </c:pt>
                <c:pt idx="53">
                  <c:v>139.5</c:v>
                </c:pt>
                <c:pt idx="54">
                  <c:v>141</c:v>
                </c:pt>
                <c:pt idx="55">
                  <c:v>142.5</c:v>
                </c:pt>
                <c:pt idx="56">
                  <c:v>144</c:v>
                </c:pt>
                <c:pt idx="57">
                  <c:v>145.5</c:v>
                </c:pt>
                <c:pt idx="58">
                  <c:v>147</c:v>
                </c:pt>
                <c:pt idx="59">
                  <c:v>148.5</c:v>
                </c:pt>
                <c:pt idx="60">
                  <c:v>150</c:v>
                </c:pt>
                <c:pt idx="61">
                  <c:v>151.5</c:v>
                </c:pt>
                <c:pt idx="62">
                  <c:v>153</c:v>
                </c:pt>
                <c:pt idx="63">
                  <c:v>154.5</c:v>
                </c:pt>
                <c:pt idx="64">
                  <c:v>156</c:v>
                </c:pt>
                <c:pt idx="65">
                  <c:v>157.5</c:v>
                </c:pt>
                <c:pt idx="66">
                  <c:v>159</c:v>
                </c:pt>
                <c:pt idx="67">
                  <c:v>160.5</c:v>
                </c:pt>
                <c:pt idx="68">
                  <c:v>162</c:v>
                </c:pt>
                <c:pt idx="69">
                  <c:v>163.5</c:v>
                </c:pt>
                <c:pt idx="70">
                  <c:v>165</c:v>
                </c:pt>
                <c:pt idx="71">
                  <c:v>166.5</c:v>
                </c:pt>
                <c:pt idx="72">
                  <c:v>168</c:v>
                </c:pt>
                <c:pt idx="73">
                  <c:v>169.5</c:v>
                </c:pt>
                <c:pt idx="74">
                  <c:v>171</c:v>
                </c:pt>
                <c:pt idx="75">
                  <c:v>172.5</c:v>
                </c:pt>
                <c:pt idx="76">
                  <c:v>174</c:v>
                </c:pt>
                <c:pt idx="77">
                  <c:v>175.5</c:v>
                </c:pt>
                <c:pt idx="78">
                  <c:v>177</c:v>
                </c:pt>
                <c:pt idx="79">
                  <c:v>178.5</c:v>
                </c:pt>
                <c:pt idx="80">
                  <c:v>180</c:v>
                </c:pt>
              </c:numCache>
            </c:numRef>
          </c:xVal>
          <c:yVal>
            <c:numRef>
              <c:f>Blad1!$F$4:$F$84</c:f>
              <c:numCache>
                <c:formatCode>0.000%</c:formatCode>
                <c:ptCount val="81"/>
                <c:pt idx="0">
                  <c:v>1.3383703134225068E-5</c:v>
                </c:pt>
                <c:pt idx="1">
                  <c:v>1.9866557348422388E-5</c:v>
                </c:pt>
                <c:pt idx="2">
                  <c:v>2.9196177196973342E-5</c:v>
                </c:pt>
                <c:pt idx="3">
                  <c:v>4.2480187161267875E-5</c:v>
                </c:pt>
                <c:pt idx="4">
                  <c:v>6.1193304674606909E-5</c:v>
                </c:pt>
                <c:pt idx="5">
                  <c:v>8.7272707298476882E-5</c:v>
                </c:pt>
                <c:pt idx="6">
                  <c:v>1.2322818296755557E-4</c:v>
                </c:pt>
                <c:pt idx="7">
                  <c:v>1.7226565356792925E-4</c:v>
                </c:pt>
                <c:pt idx="8">
                  <c:v>2.3842094378791713E-4</c:v>
                </c:pt>
                <c:pt idx="9">
                  <c:v>3.2669851815254826E-4</c:v>
                </c:pt>
                <c:pt idx="10">
                  <c:v>4.4320737817083003E-4</c:v>
                </c:pt>
                <c:pt idx="11">
                  <c:v>5.9528351198547848E-4</c:v>
                </c:pt>
                <c:pt idx="12">
                  <c:v>7.9158541020508412E-4</c:v>
                </c:pt>
                <c:pt idx="13">
                  <c:v>1.0421464743126613E-3</c:v>
                </c:pt>
                <c:pt idx="14">
                  <c:v>1.3583659959173389E-3</c:v>
                </c:pt>
                <c:pt idx="15">
                  <c:v>1.7529191848301075E-3</c:v>
                </c:pt>
                <c:pt idx="16">
                  <c:v>2.2395669108646815E-3</c:v>
                </c:pt>
                <c:pt idx="17">
                  <c:v>2.8328478237167709E-3</c:v>
                </c:pt>
                <c:pt idx="18">
                  <c:v>3.5476396811551947E-3</c:v>
                </c:pt>
                <c:pt idx="19">
                  <c:v>4.398583264829157E-3</c:v>
                </c:pt>
                <c:pt idx="20">
                  <c:v>5.3993712079053579E-3</c:v>
                </c:pt>
                <c:pt idx="21">
                  <c:v>6.5619151491037092E-3</c:v>
                </c:pt>
                <c:pt idx="22">
                  <c:v>7.8954173099548552E-3</c:v>
                </c:pt>
                <c:pt idx="23">
                  <c:v>9.4053859990594468E-3</c:v>
                </c:pt>
                <c:pt idx="24">
                  <c:v>1.1092647526115168E-2</c:v>
                </c:pt>
                <c:pt idx="25">
                  <c:v>1.2952418193601448E-2</c:v>
                </c:pt>
                <c:pt idx="26">
                  <c:v>1.4973507962462723E-2</c:v>
                </c:pt>
                <c:pt idx="27">
                  <c:v>1.7137730653815884E-2</c:v>
                </c:pt>
                <c:pt idx="28">
                  <c:v>1.9419592979447405E-2</c:v>
                </c:pt>
                <c:pt idx="29">
                  <c:v>2.1786325532100536E-2</c:v>
                </c:pt>
                <c:pt idx="30">
                  <c:v>2.4198302929167474E-2</c:v>
                </c:pt>
                <c:pt idx="31">
                  <c:v>2.6609878095082924E-2</c:v>
                </c:pt>
                <c:pt idx="32">
                  <c:v>2.8970628424880657E-2</c:v>
                </c:pt>
                <c:pt idx="33">
                  <c:v>3.1226981220346658E-2</c:v>
                </c:pt>
                <c:pt idx="34">
                  <c:v>3.3324154813568638E-2</c:v>
                </c:pt>
                <c:pt idx="35">
                  <c:v>3.5208323010269146E-2</c:v>
                </c:pt>
                <c:pt idx="36">
                  <c:v>3.6828886769406668E-2</c:v>
                </c:pt>
                <c:pt idx="37">
                  <c:v>3.8140720991547229E-2</c:v>
                </c:pt>
                <c:pt idx="38">
                  <c:v>3.9106257940336862E-2</c:v>
                </c:pt>
                <c:pt idx="39">
                  <c:v>3.9697273343468148E-2</c:v>
                </c:pt>
                <c:pt idx="40">
                  <c:v>3.9896256754163632E-2</c:v>
                </c:pt>
                <c:pt idx="41">
                  <c:v>3.9697273343468148E-2</c:v>
                </c:pt>
                <c:pt idx="42">
                  <c:v>3.9106257940336862E-2</c:v>
                </c:pt>
                <c:pt idx="43">
                  <c:v>3.8140720991547229E-2</c:v>
                </c:pt>
                <c:pt idx="44">
                  <c:v>3.6828886769406668E-2</c:v>
                </c:pt>
                <c:pt idx="45">
                  <c:v>3.5208323010269146E-2</c:v>
                </c:pt>
                <c:pt idx="46">
                  <c:v>3.3324154813568638E-2</c:v>
                </c:pt>
                <c:pt idx="47">
                  <c:v>3.1226981220346658E-2</c:v>
                </c:pt>
                <c:pt idx="48">
                  <c:v>2.8970628424880657E-2</c:v>
                </c:pt>
                <c:pt idx="49">
                  <c:v>2.6609878095082924E-2</c:v>
                </c:pt>
                <c:pt idx="50">
                  <c:v>2.4198302929167474E-2</c:v>
                </c:pt>
                <c:pt idx="51">
                  <c:v>2.1786325532100536E-2</c:v>
                </c:pt>
                <c:pt idx="52">
                  <c:v>1.9419592979447405E-2</c:v>
                </c:pt>
                <c:pt idx="53">
                  <c:v>1.7137730653815884E-2</c:v>
                </c:pt>
                <c:pt idx="54">
                  <c:v>1.4973507962462723E-2</c:v>
                </c:pt>
                <c:pt idx="55">
                  <c:v>1.2952418193601448E-2</c:v>
                </c:pt>
                <c:pt idx="56">
                  <c:v>1.1092647526115168E-2</c:v>
                </c:pt>
                <c:pt idx="57">
                  <c:v>9.4053859990594468E-3</c:v>
                </c:pt>
                <c:pt idx="58">
                  <c:v>7.8954173099548552E-3</c:v>
                </c:pt>
                <c:pt idx="59">
                  <c:v>6.5619151491037092E-3</c:v>
                </c:pt>
                <c:pt idx="60">
                  <c:v>5.3993712079053579E-3</c:v>
                </c:pt>
                <c:pt idx="61">
                  <c:v>4.398583264829157E-3</c:v>
                </c:pt>
                <c:pt idx="62">
                  <c:v>3.5476396811551947E-3</c:v>
                </c:pt>
                <c:pt idx="63">
                  <c:v>2.8328478237167709E-3</c:v>
                </c:pt>
                <c:pt idx="64">
                  <c:v>2.2395669108646815E-3</c:v>
                </c:pt>
                <c:pt idx="65">
                  <c:v>1.7529191848301075E-3</c:v>
                </c:pt>
                <c:pt idx="66">
                  <c:v>1.3583659959173389E-3</c:v>
                </c:pt>
                <c:pt idx="67">
                  <c:v>1.0421464743126613E-3</c:v>
                </c:pt>
                <c:pt idx="68">
                  <c:v>7.9158541020508412E-4</c:v>
                </c:pt>
                <c:pt idx="69">
                  <c:v>5.9528351198547848E-4</c:v>
                </c:pt>
                <c:pt idx="70">
                  <c:v>4.4320737817083003E-4</c:v>
                </c:pt>
                <c:pt idx="71">
                  <c:v>3.2669851815254826E-4</c:v>
                </c:pt>
                <c:pt idx="72">
                  <c:v>2.3842094378791713E-4</c:v>
                </c:pt>
                <c:pt idx="73">
                  <c:v>1.7226565356792925E-4</c:v>
                </c:pt>
                <c:pt idx="74">
                  <c:v>1.2322818296755557E-4</c:v>
                </c:pt>
                <c:pt idx="75">
                  <c:v>8.7272707298476882E-5</c:v>
                </c:pt>
                <c:pt idx="76">
                  <c:v>6.1193304674606909E-5</c:v>
                </c:pt>
                <c:pt idx="77">
                  <c:v>4.2480187161267875E-5</c:v>
                </c:pt>
                <c:pt idx="78">
                  <c:v>2.9196177196973342E-5</c:v>
                </c:pt>
                <c:pt idx="79">
                  <c:v>1.9866557348422388E-5</c:v>
                </c:pt>
                <c:pt idx="80">
                  <c:v>1.3383703134225068E-5</c:v>
                </c:pt>
              </c:numCache>
            </c:numRef>
          </c:yVal>
          <c:smooth val="0"/>
          <c:extLst>
            <c:ext xmlns:c16="http://schemas.microsoft.com/office/drawing/2014/chart" uri="{C3380CC4-5D6E-409C-BE32-E72D297353CC}">
              <c16:uniqueId val="{00000002-68D8-48C1-8995-6930654D0D92}"/>
            </c:ext>
          </c:extLst>
        </c:ser>
        <c:ser>
          <c:idx val="2"/>
          <c:order val="3"/>
          <c:spPr>
            <a:ln w="25400" cap="rnd">
              <a:noFill/>
              <a:round/>
            </a:ln>
            <a:effectLst/>
          </c:spPr>
          <c:marker>
            <c:symbol val="circle"/>
            <c:size val="5"/>
            <c:spPr>
              <a:solidFill>
                <a:schemeClr val="accent3"/>
              </a:solidFill>
              <a:ln w="9525">
                <a:solidFill>
                  <a:schemeClr val="accent3"/>
                </a:solidFill>
              </a:ln>
              <a:effectLst/>
            </c:spPr>
          </c:marker>
          <c:xVal>
            <c:numRef>
              <c:f>Blad1!$T$4:$T$84</c:f>
              <c:numCache>
                <c:formatCode>#\ ##0.0</c:formatCode>
                <c:ptCount val="81"/>
                <c:pt idx="0">
                  <c:v>40</c:v>
                </c:pt>
                <c:pt idx="1">
                  <c:v>42</c:v>
                </c:pt>
                <c:pt idx="2">
                  <c:v>44</c:v>
                </c:pt>
                <c:pt idx="3">
                  <c:v>46</c:v>
                </c:pt>
                <c:pt idx="4">
                  <c:v>48</c:v>
                </c:pt>
                <c:pt idx="5">
                  <c:v>50</c:v>
                </c:pt>
                <c:pt idx="6">
                  <c:v>52</c:v>
                </c:pt>
                <c:pt idx="7">
                  <c:v>54</c:v>
                </c:pt>
                <c:pt idx="8">
                  <c:v>56</c:v>
                </c:pt>
                <c:pt idx="9">
                  <c:v>58</c:v>
                </c:pt>
                <c:pt idx="10">
                  <c:v>60</c:v>
                </c:pt>
                <c:pt idx="11">
                  <c:v>62</c:v>
                </c:pt>
                <c:pt idx="12">
                  <c:v>64</c:v>
                </c:pt>
                <c:pt idx="13">
                  <c:v>66</c:v>
                </c:pt>
                <c:pt idx="14">
                  <c:v>68</c:v>
                </c:pt>
                <c:pt idx="15">
                  <c:v>70</c:v>
                </c:pt>
                <c:pt idx="16">
                  <c:v>72</c:v>
                </c:pt>
                <c:pt idx="17">
                  <c:v>74</c:v>
                </c:pt>
                <c:pt idx="18">
                  <c:v>76</c:v>
                </c:pt>
                <c:pt idx="19">
                  <c:v>78</c:v>
                </c:pt>
                <c:pt idx="20">
                  <c:v>80</c:v>
                </c:pt>
                <c:pt idx="21">
                  <c:v>82</c:v>
                </c:pt>
                <c:pt idx="22">
                  <c:v>84</c:v>
                </c:pt>
                <c:pt idx="23">
                  <c:v>86</c:v>
                </c:pt>
                <c:pt idx="24">
                  <c:v>88</c:v>
                </c:pt>
                <c:pt idx="25">
                  <c:v>90</c:v>
                </c:pt>
                <c:pt idx="26">
                  <c:v>92</c:v>
                </c:pt>
                <c:pt idx="27">
                  <c:v>94</c:v>
                </c:pt>
                <c:pt idx="28">
                  <c:v>96</c:v>
                </c:pt>
                <c:pt idx="29">
                  <c:v>98</c:v>
                </c:pt>
                <c:pt idx="30">
                  <c:v>100</c:v>
                </c:pt>
                <c:pt idx="31">
                  <c:v>102</c:v>
                </c:pt>
                <c:pt idx="32">
                  <c:v>104</c:v>
                </c:pt>
                <c:pt idx="33">
                  <c:v>106</c:v>
                </c:pt>
                <c:pt idx="34">
                  <c:v>108</c:v>
                </c:pt>
                <c:pt idx="35">
                  <c:v>110</c:v>
                </c:pt>
                <c:pt idx="36">
                  <c:v>112</c:v>
                </c:pt>
                <c:pt idx="37">
                  <c:v>114</c:v>
                </c:pt>
                <c:pt idx="38">
                  <c:v>116</c:v>
                </c:pt>
                <c:pt idx="39">
                  <c:v>118</c:v>
                </c:pt>
                <c:pt idx="40">
                  <c:v>120</c:v>
                </c:pt>
                <c:pt idx="41">
                  <c:v>122</c:v>
                </c:pt>
                <c:pt idx="42">
                  <c:v>124</c:v>
                </c:pt>
                <c:pt idx="43">
                  <c:v>126</c:v>
                </c:pt>
                <c:pt idx="44">
                  <c:v>128</c:v>
                </c:pt>
                <c:pt idx="45">
                  <c:v>130</c:v>
                </c:pt>
                <c:pt idx="46">
                  <c:v>132</c:v>
                </c:pt>
                <c:pt idx="47">
                  <c:v>134</c:v>
                </c:pt>
                <c:pt idx="48">
                  <c:v>136</c:v>
                </c:pt>
                <c:pt idx="49">
                  <c:v>138</c:v>
                </c:pt>
                <c:pt idx="50">
                  <c:v>140</c:v>
                </c:pt>
                <c:pt idx="51">
                  <c:v>142</c:v>
                </c:pt>
                <c:pt idx="52">
                  <c:v>144</c:v>
                </c:pt>
                <c:pt idx="53">
                  <c:v>146</c:v>
                </c:pt>
                <c:pt idx="54">
                  <c:v>148</c:v>
                </c:pt>
                <c:pt idx="55">
                  <c:v>150</c:v>
                </c:pt>
                <c:pt idx="56">
                  <c:v>152</c:v>
                </c:pt>
                <c:pt idx="57">
                  <c:v>154</c:v>
                </c:pt>
                <c:pt idx="58">
                  <c:v>156</c:v>
                </c:pt>
                <c:pt idx="59">
                  <c:v>158</c:v>
                </c:pt>
                <c:pt idx="60">
                  <c:v>160</c:v>
                </c:pt>
                <c:pt idx="61">
                  <c:v>162</c:v>
                </c:pt>
                <c:pt idx="62">
                  <c:v>164</c:v>
                </c:pt>
                <c:pt idx="63">
                  <c:v>166</c:v>
                </c:pt>
                <c:pt idx="64">
                  <c:v>168</c:v>
                </c:pt>
                <c:pt idx="65">
                  <c:v>170</c:v>
                </c:pt>
                <c:pt idx="66">
                  <c:v>172</c:v>
                </c:pt>
                <c:pt idx="67">
                  <c:v>174</c:v>
                </c:pt>
                <c:pt idx="68">
                  <c:v>176</c:v>
                </c:pt>
                <c:pt idx="69">
                  <c:v>178</c:v>
                </c:pt>
                <c:pt idx="70">
                  <c:v>180</c:v>
                </c:pt>
                <c:pt idx="71">
                  <c:v>182</c:v>
                </c:pt>
                <c:pt idx="72">
                  <c:v>184</c:v>
                </c:pt>
                <c:pt idx="73">
                  <c:v>186</c:v>
                </c:pt>
                <c:pt idx="74">
                  <c:v>188</c:v>
                </c:pt>
                <c:pt idx="75">
                  <c:v>190</c:v>
                </c:pt>
                <c:pt idx="76">
                  <c:v>192</c:v>
                </c:pt>
                <c:pt idx="77">
                  <c:v>194</c:v>
                </c:pt>
                <c:pt idx="78">
                  <c:v>196</c:v>
                </c:pt>
                <c:pt idx="79">
                  <c:v>198</c:v>
                </c:pt>
                <c:pt idx="80">
                  <c:v>200</c:v>
                </c:pt>
              </c:numCache>
            </c:numRef>
          </c:xVal>
          <c:yVal>
            <c:numRef>
              <c:f>Blad1!$F$4:$F$84</c:f>
              <c:numCache>
                <c:formatCode>0.000%</c:formatCode>
                <c:ptCount val="81"/>
                <c:pt idx="0">
                  <c:v>1.3383703134225068E-5</c:v>
                </c:pt>
                <c:pt idx="1">
                  <c:v>1.9866557348422388E-5</c:v>
                </c:pt>
                <c:pt idx="2">
                  <c:v>2.9196177196973342E-5</c:v>
                </c:pt>
                <c:pt idx="3">
                  <c:v>4.2480187161267875E-5</c:v>
                </c:pt>
                <c:pt idx="4">
                  <c:v>6.1193304674606909E-5</c:v>
                </c:pt>
                <c:pt idx="5">
                  <c:v>8.7272707298476882E-5</c:v>
                </c:pt>
                <c:pt idx="6">
                  <c:v>1.2322818296755557E-4</c:v>
                </c:pt>
                <c:pt idx="7">
                  <c:v>1.7226565356792925E-4</c:v>
                </c:pt>
                <c:pt idx="8">
                  <c:v>2.3842094378791713E-4</c:v>
                </c:pt>
                <c:pt idx="9">
                  <c:v>3.2669851815254826E-4</c:v>
                </c:pt>
                <c:pt idx="10">
                  <c:v>4.4320737817083003E-4</c:v>
                </c:pt>
                <c:pt idx="11">
                  <c:v>5.9528351198547848E-4</c:v>
                </c:pt>
                <c:pt idx="12">
                  <c:v>7.9158541020508412E-4</c:v>
                </c:pt>
                <c:pt idx="13">
                  <c:v>1.0421464743126613E-3</c:v>
                </c:pt>
                <c:pt idx="14">
                  <c:v>1.3583659959173389E-3</c:v>
                </c:pt>
                <c:pt idx="15">
                  <c:v>1.7529191848301075E-3</c:v>
                </c:pt>
                <c:pt idx="16">
                  <c:v>2.2395669108646815E-3</c:v>
                </c:pt>
                <c:pt idx="17">
                  <c:v>2.8328478237167709E-3</c:v>
                </c:pt>
                <c:pt idx="18">
                  <c:v>3.5476396811551947E-3</c:v>
                </c:pt>
                <c:pt idx="19">
                  <c:v>4.398583264829157E-3</c:v>
                </c:pt>
                <c:pt idx="20">
                  <c:v>5.3993712079053579E-3</c:v>
                </c:pt>
                <c:pt idx="21">
                  <c:v>6.5619151491037092E-3</c:v>
                </c:pt>
                <c:pt idx="22">
                  <c:v>7.8954173099548552E-3</c:v>
                </c:pt>
                <c:pt idx="23">
                  <c:v>9.4053859990594468E-3</c:v>
                </c:pt>
                <c:pt idx="24">
                  <c:v>1.1092647526115168E-2</c:v>
                </c:pt>
                <c:pt idx="25">
                  <c:v>1.2952418193601448E-2</c:v>
                </c:pt>
                <c:pt idx="26">
                  <c:v>1.4973507962462723E-2</c:v>
                </c:pt>
                <c:pt idx="27">
                  <c:v>1.7137730653815884E-2</c:v>
                </c:pt>
                <c:pt idx="28">
                  <c:v>1.9419592979447405E-2</c:v>
                </c:pt>
                <c:pt idx="29">
                  <c:v>2.1786325532100536E-2</c:v>
                </c:pt>
                <c:pt idx="30">
                  <c:v>2.4198302929167474E-2</c:v>
                </c:pt>
                <c:pt idx="31">
                  <c:v>2.6609878095082924E-2</c:v>
                </c:pt>
                <c:pt idx="32">
                  <c:v>2.8970628424880657E-2</c:v>
                </c:pt>
                <c:pt idx="33">
                  <c:v>3.1226981220346658E-2</c:v>
                </c:pt>
                <c:pt idx="34">
                  <c:v>3.3324154813568638E-2</c:v>
                </c:pt>
                <c:pt idx="35">
                  <c:v>3.5208323010269146E-2</c:v>
                </c:pt>
                <c:pt idx="36">
                  <c:v>3.6828886769406668E-2</c:v>
                </c:pt>
                <c:pt idx="37">
                  <c:v>3.8140720991547229E-2</c:v>
                </c:pt>
                <c:pt idx="38">
                  <c:v>3.9106257940336862E-2</c:v>
                </c:pt>
                <c:pt idx="39">
                  <c:v>3.9697273343468148E-2</c:v>
                </c:pt>
                <c:pt idx="40">
                  <c:v>3.9896256754163632E-2</c:v>
                </c:pt>
                <c:pt idx="41">
                  <c:v>3.9697273343468148E-2</c:v>
                </c:pt>
                <c:pt idx="42">
                  <c:v>3.9106257940336862E-2</c:v>
                </c:pt>
                <c:pt idx="43">
                  <c:v>3.8140720991547229E-2</c:v>
                </c:pt>
                <c:pt idx="44">
                  <c:v>3.6828886769406668E-2</c:v>
                </c:pt>
                <c:pt idx="45">
                  <c:v>3.5208323010269146E-2</c:v>
                </c:pt>
                <c:pt idx="46">
                  <c:v>3.3324154813568638E-2</c:v>
                </c:pt>
                <c:pt idx="47">
                  <c:v>3.1226981220346658E-2</c:v>
                </c:pt>
                <c:pt idx="48">
                  <c:v>2.8970628424880657E-2</c:v>
                </c:pt>
                <c:pt idx="49">
                  <c:v>2.6609878095082924E-2</c:v>
                </c:pt>
                <c:pt idx="50">
                  <c:v>2.4198302929167474E-2</c:v>
                </c:pt>
                <c:pt idx="51">
                  <c:v>2.1786325532100536E-2</c:v>
                </c:pt>
                <c:pt idx="52">
                  <c:v>1.9419592979447405E-2</c:v>
                </c:pt>
                <c:pt idx="53">
                  <c:v>1.7137730653815884E-2</c:v>
                </c:pt>
                <c:pt idx="54">
                  <c:v>1.4973507962462723E-2</c:v>
                </c:pt>
                <c:pt idx="55">
                  <c:v>1.2952418193601448E-2</c:v>
                </c:pt>
                <c:pt idx="56">
                  <c:v>1.1092647526115168E-2</c:v>
                </c:pt>
                <c:pt idx="57">
                  <c:v>9.4053859990594468E-3</c:v>
                </c:pt>
                <c:pt idx="58">
                  <c:v>7.8954173099548552E-3</c:v>
                </c:pt>
                <c:pt idx="59">
                  <c:v>6.5619151491037092E-3</c:v>
                </c:pt>
                <c:pt idx="60">
                  <c:v>5.3993712079053579E-3</c:v>
                </c:pt>
                <c:pt idx="61">
                  <c:v>4.398583264829157E-3</c:v>
                </c:pt>
                <c:pt idx="62">
                  <c:v>3.5476396811551947E-3</c:v>
                </c:pt>
                <c:pt idx="63">
                  <c:v>2.8328478237167709E-3</c:v>
                </c:pt>
                <c:pt idx="64">
                  <c:v>2.2395669108646815E-3</c:v>
                </c:pt>
                <c:pt idx="65">
                  <c:v>1.7529191848301075E-3</c:v>
                </c:pt>
                <c:pt idx="66">
                  <c:v>1.3583659959173389E-3</c:v>
                </c:pt>
                <c:pt idx="67">
                  <c:v>1.0421464743126613E-3</c:v>
                </c:pt>
                <c:pt idx="68">
                  <c:v>7.9158541020508412E-4</c:v>
                </c:pt>
                <c:pt idx="69">
                  <c:v>5.9528351198547848E-4</c:v>
                </c:pt>
                <c:pt idx="70">
                  <c:v>4.4320737817083003E-4</c:v>
                </c:pt>
                <c:pt idx="71">
                  <c:v>3.2669851815254826E-4</c:v>
                </c:pt>
                <c:pt idx="72">
                  <c:v>2.3842094378791713E-4</c:v>
                </c:pt>
                <c:pt idx="73">
                  <c:v>1.7226565356792925E-4</c:v>
                </c:pt>
                <c:pt idx="74">
                  <c:v>1.2322818296755557E-4</c:v>
                </c:pt>
                <c:pt idx="75">
                  <c:v>8.7272707298476882E-5</c:v>
                </c:pt>
                <c:pt idx="76">
                  <c:v>6.1193304674606909E-5</c:v>
                </c:pt>
                <c:pt idx="77">
                  <c:v>4.2480187161267875E-5</c:v>
                </c:pt>
                <c:pt idx="78">
                  <c:v>2.9196177196973342E-5</c:v>
                </c:pt>
                <c:pt idx="79">
                  <c:v>1.9866557348422388E-5</c:v>
                </c:pt>
                <c:pt idx="80">
                  <c:v>1.3383703134225068E-5</c:v>
                </c:pt>
              </c:numCache>
            </c:numRef>
          </c:yVal>
          <c:smooth val="0"/>
          <c:extLst>
            <c:ext xmlns:c16="http://schemas.microsoft.com/office/drawing/2014/chart" uri="{C3380CC4-5D6E-409C-BE32-E72D297353CC}">
              <c16:uniqueId val="{00000003-68D8-48C1-8995-6930654D0D92}"/>
            </c:ext>
          </c:extLst>
        </c:ser>
        <c:ser>
          <c:idx val="3"/>
          <c:order val="4"/>
          <c:spPr>
            <a:ln w="25400" cap="rnd">
              <a:noFill/>
              <a:round/>
            </a:ln>
            <a:effectLst/>
          </c:spPr>
          <c:marker>
            <c:symbol val="circle"/>
            <c:size val="5"/>
            <c:spPr>
              <a:solidFill>
                <a:schemeClr val="accent4"/>
              </a:solidFill>
              <a:ln w="9525">
                <a:solidFill>
                  <a:schemeClr val="accent4"/>
                </a:solidFill>
              </a:ln>
              <a:effectLst/>
            </c:spPr>
          </c:marker>
          <c:xVal>
            <c:numRef>
              <c:f>Blad1!$U$4:$U$84</c:f>
              <c:numCache>
                <c:formatCode>#\ ##0.0</c:formatCode>
                <c:ptCount val="81"/>
                <c:pt idx="0">
                  <c:v>20</c:v>
                </c:pt>
                <c:pt idx="1">
                  <c:v>22.5</c:v>
                </c:pt>
                <c:pt idx="2">
                  <c:v>25</c:v>
                </c:pt>
                <c:pt idx="3">
                  <c:v>27.5</c:v>
                </c:pt>
                <c:pt idx="4">
                  <c:v>30</c:v>
                </c:pt>
                <c:pt idx="5">
                  <c:v>32.5</c:v>
                </c:pt>
                <c:pt idx="6">
                  <c:v>35</c:v>
                </c:pt>
                <c:pt idx="7">
                  <c:v>37.5</c:v>
                </c:pt>
                <c:pt idx="8">
                  <c:v>40</c:v>
                </c:pt>
                <c:pt idx="9">
                  <c:v>42.5</c:v>
                </c:pt>
                <c:pt idx="10">
                  <c:v>45</c:v>
                </c:pt>
                <c:pt idx="11">
                  <c:v>47.5</c:v>
                </c:pt>
                <c:pt idx="12">
                  <c:v>50</c:v>
                </c:pt>
                <c:pt idx="13">
                  <c:v>52.5</c:v>
                </c:pt>
                <c:pt idx="14">
                  <c:v>55</c:v>
                </c:pt>
                <c:pt idx="15">
                  <c:v>57.5</c:v>
                </c:pt>
                <c:pt idx="16">
                  <c:v>60</c:v>
                </c:pt>
                <c:pt idx="17">
                  <c:v>62.5</c:v>
                </c:pt>
                <c:pt idx="18">
                  <c:v>65</c:v>
                </c:pt>
                <c:pt idx="19">
                  <c:v>67.5</c:v>
                </c:pt>
                <c:pt idx="20">
                  <c:v>70</c:v>
                </c:pt>
                <c:pt idx="21">
                  <c:v>72.5</c:v>
                </c:pt>
                <c:pt idx="22">
                  <c:v>75</c:v>
                </c:pt>
                <c:pt idx="23">
                  <c:v>77.5</c:v>
                </c:pt>
                <c:pt idx="24">
                  <c:v>80</c:v>
                </c:pt>
                <c:pt idx="25">
                  <c:v>82.5</c:v>
                </c:pt>
                <c:pt idx="26">
                  <c:v>85</c:v>
                </c:pt>
                <c:pt idx="27">
                  <c:v>87.5</c:v>
                </c:pt>
                <c:pt idx="28">
                  <c:v>90</c:v>
                </c:pt>
                <c:pt idx="29">
                  <c:v>92.5</c:v>
                </c:pt>
                <c:pt idx="30">
                  <c:v>95</c:v>
                </c:pt>
                <c:pt idx="31">
                  <c:v>97.5</c:v>
                </c:pt>
                <c:pt idx="32">
                  <c:v>100</c:v>
                </c:pt>
                <c:pt idx="33">
                  <c:v>102.5</c:v>
                </c:pt>
                <c:pt idx="34">
                  <c:v>105</c:v>
                </c:pt>
                <c:pt idx="35">
                  <c:v>107.5</c:v>
                </c:pt>
                <c:pt idx="36">
                  <c:v>110</c:v>
                </c:pt>
                <c:pt idx="37">
                  <c:v>112.5</c:v>
                </c:pt>
                <c:pt idx="38">
                  <c:v>115</c:v>
                </c:pt>
                <c:pt idx="39">
                  <c:v>117.5</c:v>
                </c:pt>
                <c:pt idx="40">
                  <c:v>120</c:v>
                </c:pt>
                <c:pt idx="41">
                  <c:v>122.5</c:v>
                </c:pt>
                <c:pt idx="42">
                  <c:v>125</c:v>
                </c:pt>
                <c:pt idx="43">
                  <c:v>127.5</c:v>
                </c:pt>
                <c:pt idx="44">
                  <c:v>130</c:v>
                </c:pt>
                <c:pt idx="45">
                  <c:v>132.5</c:v>
                </c:pt>
                <c:pt idx="46">
                  <c:v>135</c:v>
                </c:pt>
                <c:pt idx="47">
                  <c:v>137.5</c:v>
                </c:pt>
                <c:pt idx="48">
                  <c:v>140</c:v>
                </c:pt>
                <c:pt idx="49">
                  <c:v>142.5</c:v>
                </c:pt>
                <c:pt idx="50">
                  <c:v>145</c:v>
                </c:pt>
                <c:pt idx="51">
                  <c:v>147.5</c:v>
                </c:pt>
                <c:pt idx="52">
                  <c:v>150</c:v>
                </c:pt>
                <c:pt idx="53">
                  <c:v>152.5</c:v>
                </c:pt>
                <c:pt idx="54">
                  <c:v>155</c:v>
                </c:pt>
                <c:pt idx="55">
                  <c:v>157.5</c:v>
                </c:pt>
                <c:pt idx="56">
                  <c:v>160</c:v>
                </c:pt>
                <c:pt idx="57">
                  <c:v>162.5</c:v>
                </c:pt>
                <c:pt idx="58">
                  <c:v>165</c:v>
                </c:pt>
                <c:pt idx="59">
                  <c:v>167.5</c:v>
                </c:pt>
                <c:pt idx="60">
                  <c:v>170</c:v>
                </c:pt>
                <c:pt idx="61">
                  <c:v>172.5</c:v>
                </c:pt>
                <c:pt idx="62">
                  <c:v>175</c:v>
                </c:pt>
                <c:pt idx="63">
                  <c:v>177.5</c:v>
                </c:pt>
                <c:pt idx="64">
                  <c:v>180</c:v>
                </c:pt>
                <c:pt idx="65">
                  <c:v>182.5</c:v>
                </c:pt>
                <c:pt idx="66">
                  <c:v>185</c:v>
                </c:pt>
                <c:pt idx="67">
                  <c:v>187.5</c:v>
                </c:pt>
                <c:pt idx="68">
                  <c:v>190</c:v>
                </c:pt>
                <c:pt idx="69">
                  <c:v>192.5</c:v>
                </c:pt>
                <c:pt idx="70">
                  <c:v>195</c:v>
                </c:pt>
                <c:pt idx="71">
                  <c:v>197.5</c:v>
                </c:pt>
                <c:pt idx="72">
                  <c:v>200</c:v>
                </c:pt>
                <c:pt idx="73">
                  <c:v>202.5</c:v>
                </c:pt>
                <c:pt idx="74">
                  <c:v>205</c:v>
                </c:pt>
                <c:pt idx="75">
                  <c:v>207.5</c:v>
                </c:pt>
                <c:pt idx="76">
                  <c:v>210</c:v>
                </c:pt>
                <c:pt idx="77">
                  <c:v>212.5</c:v>
                </c:pt>
                <c:pt idx="78">
                  <c:v>215</c:v>
                </c:pt>
                <c:pt idx="79">
                  <c:v>217.5</c:v>
                </c:pt>
                <c:pt idx="80">
                  <c:v>220</c:v>
                </c:pt>
              </c:numCache>
            </c:numRef>
          </c:xVal>
          <c:yVal>
            <c:numRef>
              <c:f>Blad1!$F$4:$F$84</c:f>
              <c:numCache>
                <c:formatCode>0.000%</c:formatCode>
                <c:ptCount val="81"/>
                <c:pt idx="0">
                  <c:v>1.3383703134225068E-5</c:v>
                </c:pt>
                <c:pt idx="1">
                  <c:v>1.9866557348422388E-5</c:v>
                </c:pt>
                <c:pt idx="2">
                  <c:v>2.9196177196973342E-5</c:v>
                </c:pt>
                <c:pt idx="3">
                  <c:v>4.2480187161267875E-5</c:v>
                </c:pt>
                <c:pt idx="4">
                  <c:v>6.1193304674606909E-5</c:v>
                </c:pt>
                <c:pt idx="5">
                  <c:v>8.7272707298476882E-5</c:v>
                </c:pt>
                <c:pt idx="6">
                  <c:v>1.2322818296755557E-4</c:v>
                </c:pt>
                <c:pt idx="7">
                  <c:v>1.7226565356792925E-4</c:v>
                </c:pt>
                <c:pt idx="8">
                  <c:v>2.3842094378791713E-4</c:v>
                </c:pt>
                <c:pt idx="9">
                  <c:v>3.2669851815254826E-4</c:v>
                </c:pt>
                <c:pt idx="10">
                  <c:v>4.4320737817083003E-4</c:v>
                </c:pt>
                <c:pt idx="11">
                  <c:v>5.9528351198547848E-4</c:v>
                </c:pt>
                <c:pt idx="12">
                  <c:v>7.9158541020508412E-4</c:v>
                </c:pt>
                <c:pt idx="13">
                  <c:v>1.0421464743126613E-3</c:v>
                </c:pt>
                <c:pt idx="14">
                  <c:v>1.3583659959173389E-3</c:v>
                </c:pt>
                <c:pt idx="15">
                  <c:v>1.7529191848301075E-3</c:v>
                </c:pt>
                <c:pt idx="16">
                  <c:v>2.2395669108646815E-3</c:v>
                </c:pt>
                <c:pt idx="17">
                  <c:v>2.8328478237167709E-3</c:v>
                </c:pt>
                <c:pt idx="18">
                  <c:v>3.5476396811551947E-3</c:v>
                </c:pt>
                <c:pt idx="19">
                  <c:v>4.398583264829157E-3</c:v>
                </c:pt>
                <c:pt idx="20">
                  <c:v>5.3993712079053579E-3</c:v>
                </c:pt>
                <c:pt idx="21">
                  <c:v>6.5619151491037092E-3</c:v>
                </c:pt>
                <c:pt idx="22">
                  <c:v>7.8954173099548552E-3</c:v>
                </c:pt>
                <c:pt idx="23">
                  <c:v>9.4053859990594468E-3</c:v>
                </c:pt>
                <c:pt idx="24">
                  <c:v>1.1092647526115168E-2</c:v>
                </c:pt>
                <c:pt idx="25">
                  <c:v>1.2952418193601448E-2</c:v>
                </c:pt>
                <c:pt idx="26">
                  <c:v>1.4973507962462723E-2</c:v>
                </c:pt>
                <c:pt idx="27">
                  <c:v>1.7137730653815884E-2</c:v>
                </c:pt>
                <c:pt idx="28">
                  <c:v>1.9419592979447405E-2</c:v>
                </c:pt>
                <c:pt idx="29">
                  <c:v>2.1786325532100536E-2</c:v>
                </c:pt>
                <c:pt idx="30">
                  <c:v>2.4198302929167474E-2</c:v>
                </c:pt>
                <c:pt idx="31">
                  <c:v>2.6609878095082924E-2</c:v>
                </c:pt>
                <c:pt idx="32">
                  <c:v>2.8970628424880657E-2</c:v>
                </c:pt>
                <c:pt idx="33">
                  <c:v>3.1226981220346658E-2</c:v>
                </c:pt>
                <c:pt idx="34">
                  <c:v>3.3324154813568638E-2</c:v>
                </c:pt>
                <c:pt idx="35">
                  <c:v>3.5208323010269146E-2</c:v>
                </c:pt>
                <c:pt idx="36">
                  <c:v>3.6828886769406668E-2</c:v>
                </c:pt>
                <c:pt idx="37">
                  <c:v>3.8140720991547229E-2</c:v>
                </c:pt>
                <c:pt idx="38">
                  <c:v>3.9106257940336862E-2</c:v>
                </c:pt>
                <c:pt idx="39">
                  <c:v>3.9697273343468148E-2</c:v>
                </c:pt>
                <c:pt idx="40">
                  <c:v>3.9896256754163632E-2</c:v>
                </c:pt>
                <c:pt idx="41">
                  <c:v>3.9697273343468148E-2</c:v>
                </c:pt>
                <c:pt idx="42">
                  <c:v>3.9106257940336862E-2</c:v>
                </c:pt>
                <c:pt idx="43">
                  <c:v>3.8140720991547229E-2</c:v>
                </c:pt>
                <c:pt idx="44">
                  <c:v>3.6828886769406668E-2</c:v>
                </c:pt>
                <c:pt idx="45">
                  <c:v>3.5208323010269146E-2</c:v>
                </c:pt>
                <c:pt idx="46">
                  <c:v>3.3324154813568638E-2</c:v>
                </c:pt>
                <c:pt idx="47">
                  <c:v>3.1226981220346658E-2</c:v>
                </c:pt>
                <c:pt idx="48">
                  <c:v>2.8970628424880657E-2</c:v>
                </c:pt>
                <c:pt idx="49">
                  <c:v>2.6609878095082924E-2</c:v>
                </c:pt>
                <c:pt idx="50">
                  <c:v>2.4198302929167474E-2</c:v>
                </c:pt>
                <c:pt idx="51">
                  <c:v>2.1786325532100536E-2</c:v>
                </c:pt>
                <c:pt idx="52">
                  <c:v>1.9419592979447405E-2</c:v>
                </c:pt>
                <c:pt idx="53">
                  <c:v>1.7137730653815884E-2</c:v>
                </c:pt>
                <c:pt idx="54">
                  <c:v>1.4973507962462723E-2</c:v>
                </c:pt>
                <c:pt idx="55">
                  <c:v>1.2952418193601448E-2</c:v>
                </c:pt>
                <c:pt idx="56">
                  <c:v>1.1092647526115168E-2</c:v>
                </c:pt>
                <c:pt idx="57">
                  <c:v>9.4053859990594468E-3</c:v>
                </c:pt>
                <c:pt idx="58">
                  <c:v>7.8954173099548552E-3</c:v>
                </c:pt>
                <c:pt idx="59">
                  <c:v>6.5619151491037092E-3</c:v>
                </c:pt>
                <c:pt idx="60">
                  <c:v>5.3993712079053579E-3</c:v>
                </c:pt>
                <c:pt idx="61">
                  <c:v>4.398583264829157E-3</c:v>
                </c:pt>
                <c:pt idx="62">
                  <c:v>3.5476396811551947E-3</c:v>
                </c:pt>
                <c:pt idx="63">
                  <c:v>2.8328478237167709E-3</c:v>
                </c:pt>
                <c:pt idx="64">
                  <c:v>2.2395669108646815E-3</c:v>
                </c:pt>
                <c:pt idx="65">
                  <c:v>1.7529191848301075E-3</c:v>
                </c:pt>
                <c:pt idx="66">
                  <c:v>1.3583659959173389E-3</c:v>
                </c:pt>
                <c:pt idx="67">
                  <c:v>1.0421464743126613E-3</c:v>
                </c:pt>
                <c:pt idx="68">
                  <c:v>7.9158541020508412E-4</c:v>
                </c:pt>
                <c:pt idx="69">
                  <c:v>5.9528351198547848E-4</c:v>
                </c:pt>
                <c:pt idx="70">
                  <c:v>4.4320737817083003E-4</c:v>
                </c:pt>
                <c:pt idx="71">
                  <c:v>3.2669851815254826E-4</c:v>
                </c:pt>
                <c:pt idx="72">
                  <c:v>2.3842094378791713E-4</c:v>
                </c:pt>
                <c:pt idx="73">
                  <c:v>1.7226565356792925E-4</c:v>
                </c:pt>
                <c:pt idx="74">
                  <c:v>1.2322818296755557E-4</c:v>
                </c:pt>
                <c:pt idx="75">
                  <c:v>8.7272707298476882E-5</c:v>
                </c:pt>
                <c:pt idx="76">
                  <c:v>6.1193304674606909E-5</c:v>
                </c:pt>
                <c:pt idx="77">
                  <c:v>4.2480187161267875E-5</c:v>
                </c:pt>
                <c:pt idx="78">
                  <c:v>2.9196177196973342E-5</c:v>
                </c:pt>
                <c:pt idx="79">
                  <c:v>1.9866557348422388E-5</c:v>
                </c:pt>
                <c:pt idx="80">
                  <c:v>1.3383703134225068E-5</c:v>
                </c:pt>
              </c:numCache>
            </c:numRef>
          </c:yVal>
          <c:smooth val="0"/>
          <c:extLst>
            <c:ext xmlns:c16="http://schemas.microsoft.com/office/drawing/2014/chart" uri="{C3380CC4-5D6E-409C-BE32-E72D297353CC}">
              <c16:uniqueId val="{00000004-68D8-48C1-8995-6930654D0D92}"/>
            </c:ext>
          </c:extLst>
        </c:ser>
        <c:dLbls>
          <c:showLegendKey val="0"/>
          <c:showVal val="0"/>
          <c:showCatName val="0"/>
          <c:showSerName val="0"/>
          <c:showPercent val="0"/>
          <c:showBubbleSize val="0"/>
        </c:dLbls>
        <c:axId val="784186976"/>
        <c:axId val="784183368"/>
      </c:scatterChart>
      <c:valAx>
        <c:axId val="784186976"/>
        <c:scaling>
          <c:orientation val="minMax"/>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84183368"/>
        <c:crosses val="autoZero"/>
        <c:crossBetween val="midCat"/>
      </c:valAx>
      <c:valAx>
        <c:axId val="784183368"/>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841869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scatterChart>
        <c:scatterStyle val="lineMarker"/>
        <c:varyColors val="0"/>
        <c:ser>
          <c:idx val="0"/>
          <c:order val="0"/>
          <c:tx>
            <c:strRef>
              <c:f>Blad1!$F$3</c:f>
              <c:strCache>
                <c:ptCount val="1"/>
              </c:strCache>
            </c:strRef>
          </c:tx>
          <c:spPr>
            <a:ln w="25400" cap="rnd">
              <a:noFill/>
              <a:round/>
            </a:ln>
            <a:effectLst/>
          </c:spPr>
          <c:marker>
            <c:symbol val="circle"/>
            <c:size val="5"/>
            <c:spPr>
              <a:solidFill>
                <a:schemeClr val="accent1"/>
              </a:solidFill>
              <a:ln w="9525">
                <a:solidFill>
                  <a:schemeClr val="accent1"/>
                </a:solidFill>
              </a:ln>
              <a:effectLst/>
            </c:spPr>
          </c:marker>
          <c:xVal>
            <c:numRef>
              <c:f>Blad1!$D$4:$D$84</c:f>
              <c:numCache>
                <c:formatCode>General</c:formatCode>
                <c:ptCount val="81"/>
                <c:pt idx="0">
                  <c:v>60</c:v>
                </c:pt>
                <c:pt idx="1">
                  <c:v>62</c:v>
                </c:pt>
                <c:pt idx="2">
                  <c:v>64</c:v>
                </c:pt>
                <c:pt idx="3">
                  <c:v>66</c:v>
                </c:pt>
                <c:pt idx="4">
                  <c:v>68</c:v>
                </c:pt>
                <c:pt idx="5">
                  <c:v>70</c:v>
                </c:pt>
                <c:pt idx="6">
                  <c:v>72</c:v>
                </c:pt>
                <c:pt idx="7">
                  <c:v>74</c:v>
                </c:pt>
                <c:pt idx="8">
                  <c:v>76</c:v>
                </c:pt>
                <c:pt idx="9">
                  <c:v>78</c:v>
                </c:pt>
                <c:pt idx="10">
                  <c:v>80</c:v>
                </c:pt>
                <c:pt idx="11">
                  <c:v>82</c:v>
                </c:pt>
                <c:pt idx="12">
                  <c:v>84</c:v>
                </c:pt>
                <c:pt idx="13">
                  <c:v>86</c:v>
                </c:pt>
                <c:pt idx="14">
                  <c:v>88</c:v>
                </c:pt>
                <c:pt idx="15">
                  <c:v>90</c:v>
                </c:pt>
                <c:pt idx="16">
                  <c:v>92</c:v>
                </c:pt>
                <c:pt idx="17">
                  <c:v>94</c:v>
                </c:pt>
                <c:pt idx="18">
                  <c:v>96</c:v>
                </c:pt>
                <c:pt idx="19">
                  <c:v>98</c:v>
                </c:pt>
                <c:pt idx="20">
                  <c:v>100</c:v>
                </c:pt>
                <c:pt idx="21">
                  <c:v>102</c:v>
                </c:pt>
                <c:pt idx="22">
                  <c:v>104</c:v>
                </c:pt>
                <c:pt idx="23">
                  <c:v>106</c:v>
                </c:pt>
                <c:pt idx="24">
                  <c:v>108</c:v>
                </c:pt>
                <c:pt idx="25">
                  <c:v>110</c:v>
                </c:pt>
                <c:pt idx="26">
                  <c:v>112</c:v>
                </c:pt>
                <c:pt idx="27">
                  <c:v>114</c:v>
                </c:pt>
                <c:pt idx="28">
                  <c:v>116</c:v>
                </c:pt>
                <c:pt idx="29">
                  <c:v>118</c:v>
                </c:pt>
                <c:pt idx="30">
                  <c:v>120</c:v>
                </c:pt>
                <c:pt idx="31">
                  <c:v>122</c:v>
                </c:pt>
                <c:pt idx="32">
                  <c:v>124</c:v>
                </c:pt>
                <c:pt idx="33">
                  <c:v>126</c:v>
                </c:pt>
                <c:pt idx="34">
                  <c:v>128</c:v>
                </c:pt>
                <c:pt idx="35">
                  <c:v>130</c:v>
                </c:pt>
                <c:pt idx="36">
                  <c:v>132</c:v>
                </c:pt>
                <c:pt idx="37">
                  <c:v>134</c:v>
                </c:pt>
                <c:pt idx="38">
                  <c:v>136</c:v>
                </c:pt>
                <c:pt idx="39">
                  <c:v>138</c:v>
                </c:pt>
                <c:pt idx="40" formatCode="_(* #,##0.00_);_(* \(#,##0.00\);_(* &quot;-&quot;??_);_(@_)">
                  <c:v>140</c:v>
                </c:pt>
                <c:pt idx="41">
                  <c:v>142</c:v>
                </c:pt>
                <c:pt idx="42">
                  <c:v>144</c:v>
                </c:pt>
                <c:pt idx="43">
                  <c:v>146</c:v>
                </c:pt>
                <c:pt idx="44">
                  <c:v>148</c:v>
                </c:pt>
                <c:pt idx="45">
                  <c:v>150</c:v>
                </c:pt>
                <c:pt idx="46">
                  <c:v>152</c:v>
                </c:pt>
                <c:pt idx="47">
                  <c:v>154</c:v>
                </c:pt>
                <c:pt idx="48">
                  <c:v>156</c:v>
                </c:pt>
                <c:pt idx="49">
                  <c:v>158</c:v>
                </c:pt>
                <c:pt idx="50">
                  <c:v>160</c:v>
                </c:pt>
                <c:pt idx="51">
                  <c:v>162</c:v>
                </c:pt>
                <c:pt idx="52">
                  <c:v>164</c:v>
                </c:pt>
                <c:pt idx="53">
                  <c:v>166</c:v>
                </c:pt>
                <c:pt idx="54">
                  <c:v>168</c:v>
                </c:pt>
                <c:pt idx="55">
                  <c:v>170</c:v>
                </c:pt>
                <c:pt idx="56">
                  <c:v>172</c:v>
                </c:pt>
                <c:pt idx="57">
                  <c:v>174</c:v>
                </c:pt>
                <c:pt idx="58">
                  <c:v>176</c:v>
                </c:pt>
                <c:pt idx="59">
                  <c:v>178</c:v>
                </c:pt>
                <c:pt idx="60">
                  <c:v>180</c:v>
                </c:pt>
                <c:pt idx="61">
                  <c:v>182</c:v>
                </c:pt>
                <c:pt idx="62">
                  <c:v>184</c:v>
                </c:pt>
                <c:pt idx="63">
                  <c:v>186</c:v>
                </c:pt>
                <c:pt idx="64">
                  <c:v>188</c:v>
                </c:pt>
                <c:pt idx="65">
                  <c:v>190</c:v>
                </c:pt>
                <c:pt idx="66">
                  <c:v>192</c:v>
                </c:pt>
                <c:pt idx="67">
                  <c:v>194</c:v>
                </c:pt>
                <c:pt idx="68">
                  <c:v>196</c:v>
                </c:pt>
                <c:pt idx="69">
                  <c:v>198</c:v>
                </c:pt>
                <c:pt idx="70">
                  <c:v>200</c:v>
                </c:pt>
                <c:pt idx="71">
                  <c:v>202</c:v>
                </c:pt>
                <c:pt idx="72">
                  <c:v>204</c:v>
                </c:pt>
                <c:pt idx="73">
                  <c:v>206</c:v>
                </c:pt>
                <c:pt idx="74">
                  <c:v>208</c:v>
                </c:pt>
                <c:pt idx="75">
                  <c:v>210</c:v>
                </c:pt>
                <c:pt idx="76">
                  <c:v>212</c:v>
                </c:pt>
                <c:pt idx="77">
                  <c:v>214</c:v>
                </c:pt>
                <c:pt idx="78">
                  <c:v>216</c:v>
                </c:pt>
                <c:pt idx="79">
                  <c:v>218</c:v>
                </c:pt>
                <c:pt idx="80">
                  <c:v>220</c:v>
                </c:pt>
              </c:numCache>
            </c:numRef>
          </c:xVal>
          <c:yVal>
            <c:numRef>
              <c:f>Blad1!$F$4:$F$84</c:f>
              <c:numCache>
                <c:formatCode>0.000%</c:formatCode>
                <c:ptCount val="81"/>
                <c:pt idx="0">
                  <c:v>1.3383703134225068E-5</c:v>
                </c:pt>
                <c:pt idx="1">
                  <c:v>1.9866557348422388E-5</c:v>
                </c:pt>
                <c:pt idx="2">
                  <c:v>2.9196177196973342E-5</c:v>
                </c:pt>
                <c:pt idx="3">
                  <c:v>4.2480187161267875E-5</c:v>
                </c:pt>
                <c:pt idx="4">
                  <c:v>6.1193304674606909E-5</c:v>
                </c:pt>
                <c:pt idx="5">
                  <c:v>8.7272707298476882E-5</c:v>
                </c:pt>
                <c:pt idx="6">
                  <c:v>1.2322818296755557E-4</c:v>
                </c:pt>
                <c:pt idx="7">
                  <c:v>1.7226565356792925E-4</c:v>
                </c:pt>
                <c:pt idx="8">
                  <c:v>2.3842094378791713E-4</c:v>
                </c:pt>
                <c:pt idx="9">
                  <c:v>3.2669851815254826E-4</c:v>
                </c:pt>
                <c:pt idx="10">
                  <c:v>4.4320737817083003E-4</c:v>
                </c:pt>
                <c:pt idx="11">
                  <c:v>5.9528351198547848E-4</c:v>
                </c:pt>
                <c:pt idx="12">
                  <c:v>7.9158541020508412E-4</c:v>
                </c:pt>
                <c:pt idx="13">
                  <c:v>1.0421464743126613E-3</c:v>
                </c:pt>
                <c:pt idx="14">
                  <c:v>1.3583659959173389E-3</c:v>
                </c:pt>
                <c:pt idx="15">
                  <c:v>1.7529191848301075E-3</c:v>
                </c:pt>
                <c:pt idx="16">
                  <c:v>2.2395669108646815E-3</c:v>
                </c:pt>
                <c:pt idx="17">
                  <c:v>2.8328478237167709E-3</c:v>
                </c:pt>
                <c:pt idx="18">
                  <c:v>3.5476396811551947E-3</c:v>
                </c:pt>
                <c:pt idx="19">
                  <c:v>4.398583264829157E-3</c:v>
                </c:pt>
                <c:pt idx="20">
                  <c:v>5.3993712079053579E-3</c:v>
                </c:pt>
                <c:pt idx="21">
                  <c:v>6.5619151491037092E-3</c:v>
                </c:pt>
                <c:pt idx="22">
                  <c:v>7.8954173099548552E-3</c:v>
                </c:pt>
                <c:pt idx="23">
                  <c:v>9.4053859990594468E-3</c:v>
                </c:pt>
                <c:pt idx="24">
                  <c:v>1.1092647526115168E-2</c:v>
                </c:pt>
                <c:pt idx="25">
                  <c:v>1.2952418193601448E-2</c:v>
                </c:pt>
                <c:pt idx="26">
                  <c:v>1.4973507962462723E-2</c:v>
                </c:pt>
                <c:pt idx="27">
                  <c:v>1.7137730653815884E-2</c:v>
                </c:pt>
                <c:pt idx="28">
                  <c:v>1.9419592979447405E-2</c:v>
                </c:pt>
                <c:pt idx="29">
                  <c:v>2.1786325532100536E-2</c:v>
                </c:pt>
                <c:pt idx="30">
                  <c:v>2.4198302929167474E-2</c:v>
                </c:pt>
                <c:pt idx="31">
                  <c:v>2.6609878095082924E-2</c:v>
                </c:pt>
                <c:pt idx="32">
                  <c:v>2.8970628424880657E-2</c:v>
                </c:pt>
                <c:pt idx="33">
                  <c:v>3.1226981220346658E-2</c:v>
                </c:pt>
                <c:pt idx="34">
                  <c:v>3.3324154813568638E-2</c:v>
                </c:pt>
                <c:pt idx="35">
                  <c:v>3.5208323010269146E-2</c:v>
                </c:pt>
                <c:pt idx="36">
                  <c:v>3.6828886769406668E-2</c:v>
                </c:pt>
                <c:pt idx="37">
                  <c:v>3.8140720991547229E-2</c:v>
                </c:pt>
                <c:pt idx="38">
                  <c:v>3.9106257940336862E-2</c:v>
                </c:pt>
                <c:pt idx="39">
                  <c:v>3.9697273343468148E-2</c:v>
                </c:pt>
                <c:pt idx="40">
                  <c:v>3.9896256754163632E-2</c:v>
                </c:pt>
                <c:pt idx="41">
                  <c:v>3.9697273343468148E-2</c:v>
                </c:pt>
                <c:pt idx="42">
                  <c:v>3.9106257940336862E-2</c:v>
                </c:pt>
                <c:pt idx="43">
                  <c:v>3.8140720991547229E-2</c:v>
                </c:pt>
                <c:pt idx="44">
                  <c:v>3.6828886769406668E-2</c:v>
                </c:pt>
                <c:pt idx="45">
                  <c:v>3.5208323010269146E-2</c:v>
                </c:pt>
                <c:pt idx="46">
                  <c:v>3.3324154813568638E-2</c:v>
                </c:pt>
                <c:pt idx="47">
                  <c:v>3.1226981220346658E-2</c:v>
                </c:pt>
                <c:pt idx="48">
                  <c:v>2.8970628424880657E-2</c:v>
                </c:pt>
                <c:pt idx="49">
                  <c:v>2.6609878095082924E-2</c:v>
                </c:pt>
                <c:pt idx="50">
                  <c:v>2.4198302929167474E-2</c:v>
                </c:pt>
                <c:pt idx="51">
                  <c:v>2.1786325532100536E-2</c:v>
                </c:pt>
                <c:pt idx="52">
                  <c:v>1.9419592979447405E-2</c:v>
                </c:pt>
                <c:pt idx="53">
                  <c:v>1.7137730653815884E-2</c:v>
                </c:pt>
                <c:pt idx="54">
                  <c:v>1.4973507962462723E-2</c:v>
                </c:pt>
                <c:pt idx="55">
                  <c:v>1.2952418193601448E-2</c:v>
                </c:pt>
                <c:pt idx="56">
                  <c:v>1.1092647526115168E-2</c:v>
                </c:pt>
                <c:pt idx="57">
                  <c:v>9.4053859990594468E-3</c:v>
                </c:pt>
                <c:pt idx="58">
                  <c:v>7.8954173099548552E-3</c:v>
                </c:pt>
                <c:pt idx="59">
                  <c:v>6.5619151491037092E-3</c:v>
                </c:pt>
                <c:pt idx="60">
                  <c:v>5.3993712079053579E-3</c:v>
                </c:pt>
                <c:pt idx="61">
                  <c:v>4.398583264829157E-3</c:v>
                </c:pt>
                <c:pt idx="62">
                  <c:v>3.5476396811551947E-3</c:v>
                </c:pt>
                <c:pt idx="63">
                  <c:v>2.8328478237167709E-3</c:v>
                </c:pt>
                <c:pt idx="64">
                  <c:v>2.2395669108646815E-3</c:v>
                </c:pt>
                <c:pt idx="65">
                  <c:v>1.7529191848301075E-3</c:v>
                </c:pt>
                <c:pt idx="66">
                  <c:v>1.3583659959173389E-3</c:v>
                </c:pt>
                <c:pt idx="67">
                  <c:v>1.0421464743126613E-3</c:v>
                </c:pt>
                <c:pt idx="68">
                  <c:v>7.9158541020508412E-4</c:v>
                </c:pt>
                <c:pt idx="69">
                  <c:v>5.9528351198547848E-4</c:v>
                </c:pt>
                <c:pt idx="70">
                  <c:v>4.4320737817083003E-4</c:v>
                </c:pt>
                <c:pt idx="71">
                  <c:v>3.2669851815254826E-4</c:v>
                </c:pt>
                <c:pt idx="72">
                  <c:v>2.3842094378791713E-4</c:v>
                </c:pt>
                <c:pt idx="73">
                  <c:v>1.7226565356792925E-4</c:v>
                </c:pt>
                <c:pt idx="74">
                  <c:v>1.2322818296755557E-4</c:v>
                </c:pt>
                <c:pt idx="75">
                  <c:v>8.7272707298476882E-5</c:v>
                </c:pt>
                <c:pt idx="76">
                  <c:v>6.1193304674606909E-5</c:v>
                </c:pt>
                <c:pt idx="77">
                  <c:v>4.2480187161267875E-5</c:v>
                </c:pt>
                <c:pt idx="78">
                  <c:v>2.9196177196973342E-5</c:v>
                </c:pt>
                <c:pt idx="79">
                  <c:v>1.9866557348422388E-5</c:v>
                </c:pt>
                <c:pt idx="80">
                  <c:v>1.3383703134225068E-5</c:v>
                </c:pt>
              </c:numCache>
            </c:numRef>
          </c:yVal>
          <c:smooth val="0"/>
          <c:extLst>
            <c:ext xmlns:c16="http://schemas.microsoft.com/office/drawing/2014/chart" uri="{C3380CC4-5D6E-409C-BE32-E72D297353CC}">
              <c16:uniqueId val="{00000000-06EF-485A-A1B8-A5F0296A21B5}"/>
            </c:ext>
          </c:extLst>
        </c:ser>
        <c:dLbls>
          <c:showLegendKey val="0"/>
          <c:showVal val="0"/>
          <c:showCatName val="0"/>
          <c:showSerName val="0"/>
          <c:showPercent val="0"/>
          <c:showBubbleSize val="0"/>
        </c:dLbls>
        <c:axId val="667653872"/>
        <c:axId val="667652232"/>
      </c:scatterChart>
      <c:valAx>
        <c:axId val="667653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67652232"/>
        <c:crosses val="autoZero"/>
        <c:crossBetween val="midCat"/>
      </c:valAx>
      <c:valAx>
        <c:axId val="667652232"/>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6765387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En som brukar 100 m3 / år, utifrån brukarbeteende och taxa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v>Taxa 1 GV130</c:v>
          </c:tx>
          <c:spPr>
            <a:ln w="28575" cap="rnd">
              <a:solidFill>
                <a:schemeClr val="accent1"/>
              </a:solidFill>
              <a:round/>
            </a:ln>
            <a:effectLst/>
          </c:spPr>
          <c:marker>
            <c:symbol val="none"/>
          </c:marker>
          <c:val>
            <c:numRef>
              <c:f>Blad4!$G$5:$G$44</c:f>
              <c:numCache>
                <c:formatCode>#,##0</c:formatCode>
                <c:ptCount val="40"/>
                <c:pt idx="0">
                  <c:v>5964.5000000000009</c:v>
                </c:pt>
                <c:pt idx="1">
                  <c:v>5964.5000000000009</c:v>
                </c:pt>
                <c:pt idx="2">
                  <c:v>5964.5000000000009</c:v>
                </c:pt>
                <c:pt idx="3">
                  <c:v>5964.5000000000009</c:v>
                </c:pt>
                <c:pt idx="4">
                  <c:v>5964.5000000000009</c:v>
                </c:pt>
                <c:pt idx="5">
                  <c:v>5964.5000000000009</c:v>
                </c:pt>
                <c:pt idx="6">
                  <c:v>5964.5000000000009</c:v>
                </c:pt>
                <c:pt idx="7">
                  <c:v>5964.7718000000004</c:v>
                </c:pt>
                <c:pt idx="8">
                  <c:v>5965.7986000000001</c:v>
                </c:pt>
                <c:pt idx="9">
                  <c:v>5968.5770000000011</c:v>
                </c:pt>
                <c:pt idx="10">
                  <c:v>5974.0734000000011</c:v>
                </c:pt>
                <c:pt idx="11">
                  <c:v>5983.2542000000012</c:v>
                </c:pt>
                <c:pt idx="12">
                  <c:v>5996.028800000001</c:v>
                </c:pt>
                <c:pt idx="13">
                  <c:v>6013.3636000000006</c:v>
                </c:pt>
                <c:pt idx="14">
                  <c:v>6033.2049999999999</c:v>
                </c:pt>
                <c:pt idx="15">
                  <c:v>6055.2510000000002</c:v>
                </c:pt>
                <c:pt idx="16">
                  <c:v>6082.8840000000009</c:v>
                </c:pt>
                <c:pt idx="17">
                  <c:v>6107.8292000000001</c:v>
                </c:pt>
                <c:pt idx="18">
                  <c:v>6136.7910000000011</c:v>
                </c:pt>
                <c:pt idx="19">
                  <c:v>6166.2662000000009</c:v>
                </c:pt>
                <c:pt idx="20">
                  <c:v>6195.1072000000004</c:v>
                </c:pt>
                <c:pt idx="21">
                  <c:v>6226.9984000000004</c:v>
                </c:pt>
                <c:pt idx="22">
                  <c:v>6256.8360000000011</c:v>
                </c:pt>
                <c:pt idx="23">
                  <c:v>6283.5630000000001</c:v>
                </c:pt>
                <c:pt idx="24">
                  <c:v>6312.0114000000012</c:v>
                </c:pt>
                <c:pt idx="25">
                  <c:v>6342.2114000000001</c:v>
                </c:pt>
                <c:pt idx="26">
                  <c:v>6367.670000000001</c:v>
                </c:pt>
                <c:pt idx="27">
                  <c:v>6394.2762000000002</c:v>
                </c:pt>
                <c:pt idx="28">
                  <c:v>6422.0602000000017</c:v>
                </c:pt>
                <c:pt idx="29">
                  <c:v>6443.6532000000007</c:v>
                </c:pt>
                <c:pt idx="30">
                  <c:v>6465.8804</c:v>
                </c:pt>
                <c:pt idx="31">
                  <c:v>6488.8022000000001</c:v>
                </c:pt>
                <c:pt idx="32">
                  <c:v>6512.3582000000006</c:v>
                </c:pt>
                <c:pt idx="33">
                  <c:v>6536.5786000000007</c:v>
                </c:pt>
                <c:pt idx="34">
                  <c:v>6553.0678000000007</c:v>
                </c:pt>
                <c:pt idx="35">
                  <c:v>6578.3754000000008</c:v>
                </c:pt>
                <c:pt idx="36">
                  <c:v>6595.5894000000008</c:v>
                </c:pt>
                <c:pt idx="37">
                  <c:v>6613.0752000000011</c:v>
                </c:pt>
                <c:pt idx="38">
                  <c:v>6630.8630000000012</c:v>
                </c:pt>
                <c:pt idx="39">
                  <c:v>6648.9226000000008</c:v>
                </c:pt>
              </c:numCache>
            </c:numRef>
          </c:val>
          <c:smooth val="0"/>
          <c:extLst>
            <c:ext xmlns:c16="http://schemas.microsoft.com/office/drawing/2014/chart" uri="{C3380CC4-5D6E-409C-BE32-E72D297353CC}">
              <c16:uniqueId val="{00000000-DC62-4534-9A8A-6E934C782348}"/>
            </c:ext>
          </c:extLst>
        </c:ser>
        <c:ser>
          <c:idx val="1"/>
          <c:order val="1"/>
          <c:tx>
            <c:v>Taxa 2 GV140</c:v>
          </c:tx>
          <c:spPr>
            <a:ln w="28575" cap="rnd">
              <a:solidFill>
                <a:schemeClr val="accent2"/>
              </a:solidFill>
              <a:round/>
            </a:ln>
            <a:effectLst/>
          </c:spPr>
          <c:marker>
            <c:symbol val="none"/>
          </c:marker>
          <c:val>
            <c:numRef>
              <c:f>Blad4!$K$5:$K$44</c:f>
              <c:numCache>
                <c:formatCode>#,##0</c:formatCode>
                <c:ptCount val="40"/>
                <c:pt idx="0">
                  <c:v>6191.0000000000009</c:v>
                </c:pt>
                <c:pt idx="1">
                  <c:v>6191.0000000000009</c:v>
                </c:pt>
                <c:pt idx="2">
                  <c:v>6191.0000000000009</c:v>
                </c:pt>
                <c:pt idx="3">
                  <c:v>6191.0000000000009</c:v>
                </c:pt>
                <c:pt idx="4">
                  <c:v>6191.0000000000009</c:v>
                </c:pt>
                <c:pt idx="5">
                  <c:v>6191.0000000000009</c:v>
                </c:pt>
                <c:pt idx="6">
                  <c:v>6191.0000000000009</c:v>
                </c:pt>
                <c:pt idx="7">
                  <c:v>6191.0000000000009</c:v>
                </c:pt>
                <c:pt idx="8">
                  <c:v>6191.0000000000009</c:v>
                </c:pt>
                <c:pt idx="9">
                  <c:v>6191.0906000000014</c:v>
                </c:pt>
                <c:pt idx="10">
                  <c:v>6191.4228000000012</c:v>
                </c:pt>
                <c:pt idx="11">
                  <c:v>6192.2986000000001</c:v>
                </c:pt>
                <c:pt idx="12">
                  <c:v>6194.140800000001</c:v>
                </c:pt>
                <c:pt idx="13">
                  <c:v>6197.4024000000009</c:v>
                </c:pt>
                <c:pt idx="14">
                  <c:v>6202.4458000000004</c:v>
                </c:pt>
                <c:pt idx="15">
                  <c:v>6209.7542000000012</c:v>
                </c:pt>
                <c:pt idx="16">
                  <c:v>6219.3578000000016</c:v>
                </c:pt>
                <c:pt idx="17">
                  <c:v>6230.8942000000006</c:v>
                </c:pt>
                <c:pt idx="18">
                  <c:v>6243.6386000000002</c:v>
                </c:pt>
                <c:pt idx="19">
                  <c:v>6259.7049999999999</c:v>
                </c:pt>
                <c:pt idx="20">
                  <c:v>6277.7344000000012</c:v>
                </c:pt>
                <c:pt idx="21">
                  <c:v>6294.8276000000005</c:v>
                </c:pt>
                <c:pt idx="22">
                  <c:v>6314.6086000000005</c:v>
                </c:pt>
                <c:pt idx="23">
                  <c:v>6334.3292000000001</c:v>
                </c:pt>
                <c:pt idx="24">
                  <c:v>6356.496000000001</c:v>
                </c:pt>
                <c:pt idx="25">
                  <c:v>6377.5756000000001</c:v>
                </c:pt>
                <c:pt idx="26">
                  <c:v>6400.7088000000003</c:v>
                </c:pt>
                <c:pt idx="27">
                  <c:v>6421.6072000000004</c:v>
                </c:pt>
                <c:pt idx="28">
                  <c:v>6444.0458000000008</c:v>
                </c:pt>
                <c:pt idx="29">
                  <c:v>6468.1152000000002</c:v>
                </c:pt>
                <c:pt idx="30">
                  <c:v>6488.5606000000007</c:v>
                </c:pt>
                <c:pt idx="31">
                  <c:v>6510.0630000000001</c:v>
                </c:pt>
                <c:pt idx="32">
                  <c:v>6532.6828000000005</c:v>
                </c:pt>
                <c:pt idx="33">
                  <c:v>6550.380000000001</c:v>
                </c:pt>
                <c:pt idx="34">
                  <c:v>6574.9628000000012</c:v>
                </c:pt>
                <c:pt idx="35">
                  <c:v>6594.170000000001</c:v>
                </c:pt>
                <c:pt idx="36">
                  <c:v>6614.0114000000012</c:v>
                </c:pt>
                <c:pt idx="37">
                  <c:v>6634.5172000000002</c:v>
                </c:pt>
                <c:pt idx="38">
                  <c:v>6648.5602000000017</c:v>
                </c:pt>
                <c:pt idx="39">
                  <c:v>6670.1532000000007</c:v>
                </c:pt>
              </c:numCache>
            </c:numRef>
          </c:val>
          <c:smooth val="0"/>
          <c:extLst>
            <c:ext xmlns:c16="http://schemas.microsoft.com/office/drawing/2014/chart" uri="{C3380CC4-5D6E-409C-BE32-E72D297353CC}">
              <c16:uniqueId val="{00000001-DC62-4534-9A8A-6E934C782348}"/>
            </c:ext>
          </c:extLst>
        </c:ser>
        <c:ser>
          <c:idx val="2"/>
          <c:order val="2"/>
          <c:tx>
            <c:v>Taxa 3 GV150</c:v>
          </c:tx>
          <c:spPr>
            <a:ln w="28575" cap="rnd">
              <a:solidFill>
                <a:schemeClr val="accent3"/>
              </a:solidFill>
              <a:round/>
            </a:ln>
            <a:effectLst/>
          </c:spPr>
          <c:marker>
            <c:symbol val="none"/>
          </c:marker>
          <c:val>
            <c:numRef>
              <c:f>Blad4!$O$5:$O$44</c:f>
              <c:numCache>
                <c:formatCode>#,##0</c:formatCode>
                <c:ptCount val="40"/>
                <c:pt idx="0">
                  <c:v>6417.5000000000009</c:v>
                </c:pt>
                <c:pt idx="1">
                  <c:v>6417.5000000000009</c:v>
                </c:pt>
                <c:pt idx="2">
                  <c:v>6417.5000000000009</c:v>
                </c:pt>
                <c:pt idx="3">
                  <c:v>6417.5000000000009</c:v>
                </c:pt>
                <c:pt idx="4">
                  <c:v>6417.5000000000009</c:v>
                </c:pt>
                <c:pt idx="5">
                  <c:v>6417.5000000000009</c:v>
                </c:pt>
                <c:pt idx="6">
                  <c:v>6417.5000000000009</c:v>
                </c:pt>
                <c:pt idx="7">
                  <c:v>6417.5000000000009</c:v>
                </c:pt>
                <c:pt idx="8">
                  <c:v>6417.5000000000009</c:v>
                </c:pt>
                <c:pt idx="9">
                  <c:v>6417.5000000000009</c:v>
                </c:pt>
                <c:pt idx="10">
                  <c:v>6417.5000000000009</c:v>
                </c:pt>
                <c:pt idx="11">
                  <c:v>6417.5000000000009</c:v>
                </c:pt>
                <c:pt idx="12">
                  <c:v>6417.6812000000009</c:v>
                </c:pt>
                <c:pt idx="13">
                  <c:v>6418.0436000000009</c:v>
                </c:pt>
                <c:pt idx="14">
                  <c:v>6418.7986000000001</c:v>
                </c:pt>
                <c:pt idx="15">
                  <c:v>6420.1274000000012</c:v>
                </c:pt>
                <c:pt idx="16">
                  <c:v>6422.4528000000009</c:v>
                </c:pt>
                <c:pt idx="17">
                  <c:v>6425.7144000000008</c:v>
                </c:pt>
                <c:pt idx="18">
                  <c:v>6430.3954000000012</c:v>
                </c:pt>
                <c:pt idx="19">
                  <c:v>6436.2542000000012</c:v>
                </c:pt>
                <c:pt idx="20">
                  <c:v>6443.6532000000007</c:v>
                </c:pt>
                <c:pt idx="21">
                  <c:v>6452.5320000000011</c:v>
                </c:pt>
                <c:pt idx="22">
                  <c:v>6462.8000000000011</c:v>
                </c:pt>
                <c:pt idx="23">
                  <c:v>6474.1552000000011</c:v>
                </c:pt>
                <c:pt idx="24">
                  <c:v>6486.2049999999999</c:v>
                </c:pt>
                <c:pt idx="25">
                  <c:v>6500.338600000001</c:v>
                </c:pt>
                <c:pt idx="26">
                  <c:v>6514.6232000000009</c:v>
                </c:pt>
                <c:pt idx="27">
                  <c:v>6528.4246000000003</c:v>
                </c:pt>
                <c:pt idx="28">
                  <c:v>6546.5144</c:v>
                </c:pt>
                <c:pt idx="29">
                  <c:v>6560.8292000000001</c:v>
                </c:pt>
                <c:pt idx="30">
                  <c:v>6579.6740000000009</c:v>
                </c:pt>
                <c:pt idx="31">
                  <c:v>6596.8276000000005</c:v>
                </c:pt>
                <c:pt idx="32">
                  <c:v>6611.5652000000009</c:v>
                </c:pt>
                <c:pt idx="33">
                  <c:v>6631.2556000000004</c:v>
                </c:pt>
                <c:pt idx="34">
                  <c:v>6648.1072000000004</c:v>
                </c:pt>
                <c:pt idx="35">
                  <c:v>6665.9252000000006</c:v>
                </c:pt>
                <c:pt idx="36">
                  <c:v>6684.8002000000015</c:v>
                </c:pt>
                <c:pt idx="37">
                  <c:v>6699.6284000000014</c:v>
                </c:pt>
                <c:pt idx="38">
                  <c:v>6720.3154000000004</c:v>
                </c:pt>
                <c:pt idx="39">
                  <c:v>6736.5630000000001</c:v>
                </c:pt>
              </c:numCache>
            </c:numRef>
          </c:val>
          <c:smooth val="0"/>
          <c:extLst>
            <c:ext xmlns:c16="http://schemas.microsoft.com/office/drawing/2014/chart" uri="{C3380CC4-5D6E-409C-BE32-E72D297353CC}">
              <c16:uniqueId val="{00000003-DC62-4534-9A8A-6E934C782348}"/>
            </c:ext>
          </c:extLst>
        </c:ser>
        <c:dLbls>
          <c:showLegendKey val="0"/>
          <c:showVal val="0"/>
          <c:showCatName val="0"/>
          <c:showSerName val="0"/>
          <c:showPercent val="0"/>
          <c:showBubbleSize val="0"/>
        </c:dLbls>
        <c:smooth val="0"/>
        <c:axId val="811471632"/>
        <c:axId val="811471304"/>
      </c:lineChart>
      <c:catAx>
        <c:axId val="8114716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Standardavvikelse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1471304"/>
        <c:crosses val="autoZero"/>
        <c:auto val="1"/>
        <c:lblAlgn val="ctr"/>
        <c:lblOffset val="100"/>
        <c:noMultiLvlLbl val="0"/>
      </c:catAx>
      <c:valAx>
        <c:axId val="811471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Årskostnad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11471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8.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38</xdr:col>
      <xdr:colOff>104775</xdr:colOff>
      <xdr:row>2</xdr:row>
      <xdr:rowOff>4762</xdr:rowOff>
    </xdr:from>
    <xdr:to>
      <xdr:col>45</xdr:col>
      <xdr:colOff>409575</xdr:colOff>
      <xdr:row>16</xdr:row>
      <xdr:rowOff>80962</xdr:rowOff>
    </xdr:to>
    <xdr:graphicFrame macro="">
      <xdr:nvGraphicFramePr>
        <xdr:cNvPr id="2" name="Diagram 1">
          <a:extLst>
            <a:ext uri="{FF2B5EF4-FFF2-40B4-BE49-F238E27FC236}">
              <a16:creationId xmlns:a16="http://schemas.microsoft.com/office/drawing/2014/main" id="{7CB0143A-31E3-456C-B9C1-71A4FB2BCF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0</xdr:colOff>
      <xdr:row>17</xdr:row>
      <xdr:rowOff>0</xdr:rowOff>
    </xdr:from>
    <xdr:to>
      <xdr:col>45</xdr:col>
      <xdr:colOff>304800</xdr:colOff>
      <xdr:row>31</xdr:row>
      <xdr:rowOff>76200</xdr:rowOff>
    </xdr:to>
    <xdr:graphicFrame macro="">
      <xdr:nvGraphicFramePr>
        <xdr:cNvPr id="3" name="Diagram 2">
          <a:extLst>
            <a:ext uri="{FF2B5EF4-FFF2-40B4-BE49-F238E27FC236}">
              <a16:creationId xmlns:a16="http://schemas.microsoft.com/office/drawing/2014/main" id="{41CD92BC-DA34-46B9-BC9F-DCD33181BD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38</xdr:col>
      <xdr:colOff>0</xdr:colOff>
      <xdr:row>32</xdr:row>
      <xdr:rowOff>0</xdr:rowOff>
    </xdr:from>
    <xdr:to>
      <xdr:col>45</xdr:col>
      <xdr:colOff>304800</xdr:colOff>
      <xdr:row>46</xdr:row>
      <xdr:rowOff>76200</xdr:rowOff>
    </xdr:to>
    <xdr:graphicFrame macro="">
      <xdr:nvGraphicFramePr>
        <xdr:cNvPr id="4" name="Diagram 3">
          <a:extLst>
            <a:ext uri="{FF2B5EF4-FFF2-40B4-BE49-F238E27FC236}">
              <a16:creationId xmlns:a16="http://schemas.microsoft.com/office/drawing/2014/main" id="{B29C0DFC-1A79-4B5C-9C5F-0D57B09F0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38</xdr:col>
      <xdr:colOff>0</xdr:colOff>
      <xdr:row>47</xdr:row>
      <xdr:rowOff>0</xdr:rowOff>
    </xdr:from>
    <xdr:to>
      <xdr:col>45</xdr:col>
      <xdr:colOff>304800</xdr:colOff>
      <xdr:row>61</xdr:row>
      <xdr:rowOff>76200</xdr:rowOff>
    </xdr:to>
    <xdr:graphicFrame macro="">
      <xdr:nvGraphicFramePr>
        <xdr:cNvPr id="7" name="Diagram 4">
          <a:extLst>
            <a:ext uri="{FF2B5EF4-FFF2-40B4-BE49-F238E27FC236}">
              <a16:creationId xmlns:a16="http://schemas.microsoft.com/office/drawing/2014/main" id="{F43DD702-9BEC-41FF-A293-2FAD3F5DD8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314324</xdr:colOff>
      <xdr:row>11</xdr:row>
      <xdr:rowOff>161926</xdr:rowOff>
    </xdr:from>
    <xdr:to>
      <xdr:col>22</xdr:col>
      <xdr:colOff>514350</xdr:colOff>
      <xdr:row>34</xdr:row>
      <xdr:rowOff>49212</xdr:rowOff>
    </xdr:to>
    <xdr:graphicFrame macro="">
      <xdr:nvGraphicFramePr>
        <xdr:cNvPr id="23" name="Chart 2">
          <a:extLst>
            <a:ext uri="{FF2B5EF4-FFF2-40B4-BE49-F238E27FC236}">
              <a16:creationId xmlns:a16="http://schemas.microsoft.com/office/drawing/2014/main" id="{8B6ACAA8-7081-42EB-8A85-05D9EDAB58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151277</xdr:colOff>
      <xdr:row>93</xdr:row>
      <xdr:rowOff>34738</xdr:rowOff>
    </xdr:from>
    <xdr:to>
      <xdr:col>33</xdr:col>
      <xdr:colOff>235323</xdr:colOff>
      <xdr:row>117</xdr:row>
      <xdr:rowOff>22412</xdr:rowOff>
    </xdr:to>
    <xdr:graphicFrame macro="">
      <xdr:nvGraphicFramePr>
        <xdr:cNvPr id="2" name="Diagram 1">
          <a:extLst>
            <a:ext uri="{FF2B5EF4-FFF2-40B4-BE49-F238E27FC236}">
              <a16:creationId xmlns:a16="http://schemas.microsoft.com/office/drawing/2014/main" id="{97EFDF8A-88D2-45E4-B587-B67DE939F6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112059</xdr:colOff>
      <xdr:row>95</xdr:row>
      <xdr:rowOff>123265</xdr:rowOff>
    </xdr:from>
    <xdr:to>
      <xdr:col>28</xdr:col>
      <xdr:colOff>123265</xdr:colOff>
      <xdr:row>114</xdr:row>
      <xdr:rowOff>11206</xdr:rowOff>
    </xdr:to>
    <xdr:cxnSp macro="">
      <xdr:nvCxnSpPr>
        <xdr:cNvPr id="6" name="Rak koppling 3">
          <a:extLst>
            <a:ext uri="{FF2B5EF4-FFF2-40B4-BE49-F238E27FC236}">
              <a16:creationId xmlns:a16="http://schemas.microsoft.com/office/drawing/2014/main" id="{DB66A29A-617B-4F0F-9C5C-865CBBB0A6DA}"/>
            </a:ext>
          </a:extLst>
        </xdr:cNvPr>
        <xdr:cNvCxnSpPr/>
      </xdr:nvCxnSpPr>
      <xdr:spPr>
        <a:xfrm>
          <a:off x="17245853" y="18220765"/>
          <a:ext cx="11206" cy="350744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221876</xdr:colOff>
      <xdr:row>14</xdr:row>
      <xdr:rowOff>76200</xdr:rowOff>
    </xdr:to>
    <xdr:graphicFrame macro="">
      <xdr:nvGraphicFramePr>
        <xdr:cNvPr id="2" name="Diagram 1">
          <a:extLst>
            <a:ext uri="{FF2B5EF4-FFF2-40B4-BE49-F238E27FC236}">
              <a16:creationId xmlns:a16="http://schemas.microsoft.com/office/drawing/2014/main" id="{2BDC3893-36B8-41A8-A029-E239D93FFF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16</xdr:row>
      <xdr:rowOff>38100</xdr:rowOff>
    </xdr:from>
    <xdr:to>
      <xdr:col>11</xdr:col>
      <xdr:colOff>460562</xdr:colOff>
      <xdr:row>40</xdr:row>
      <xdr:rowOff>77881</xdr:rowOff>
    </xdr:to>
    <xdr:pic>
      <xdr:nvPicPr>
        <xdr:cNvPr id="3" name="Bildobjekt 2" descr="Normalfördelning - Statistik (Ma 2) - Eddler">
          <a:extLst>
            <a:ext uri="{FF2B5EF4-FFF2-40B4-BE49-F238E27FC236}">
              <a16:creationId xmlns:a16="http://schemas.microsoft.com/office/drawing/2014/main" id="{A6FD956E-175E-4A9B-9E70-8E12A59A18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
          <a:ext cx="7566212" cy="4611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0</xdr:colOff>
      <xdr:row>7</xdr:row>
      <xdr:rowOff>0</xdr:rowOff>
    </xdr:from>
    <xdr:to>
      <xdr:col>23</xdr:col>
      <xdr:colOff>399848</xdr:colOff>
      <xdr:row>10</xdr:row>
      <xdr:rowOff>76115</xdr:rowOff>
    </xdr:to>
    <xdr:pic>
      <xdr:nvPicPr>
        <xdr:cNvPr id="2" name="Bildobjekt 1">
          <a:extLst>
            <a:ext uri="{FF2B5EF4-FFF2-40B4-BE49-F238E27FC236}">
              <a16:creationId xmlns:a16="http://schemas.microsoft.com/office/drawing/2014/main" id="{6767069D-C657-45ED-A132-1129C0E7E401}"/>
            </a:ext>
          </a:extLst>
        </xdr:cNvPr>
        <xdr:cNvPicPr>
          <a:picLocks noChangeAspect="1"/>
        </xdr:cNvPicPr>
      </xdr:nvPicPr>
      <xdr:blipFill>
        <a:blip xmlns:r="http://schemas.openxmlformats.org/officeDocument/2006/relationships" r:embed="rId1"/>
        <a:stretch>
          <a:fillRect/>
        </a:stretch>
      </xdr:blipFill>
      <xdr:spPr>
        <a:xfrm>
          <a:off x="5486400" y="1143000"/>
          <a:ext cx="1619048" cy="676190"/>
        </a:xfrm>
        <a:prstGeom prst="rect">
          <a:avLst/>
        </a:prstGeom>
      </xdr:spPr>
    </xdr:pic>
    <xdr:clientData/>
  </xdr:twoCellAnchor>
  <xdr:twoCellAnchor>
    <xdr:from>
      <xdr:col>16</xdr:col>
      <xdr:colOff>47625</xdr:colOff>
      <xdr:row>18</xdr:row>
      <xdr:rowOff>195262</xdr:rowOff>
    </xdr:from>
    <xdr:to>
      <xdr:col>22</xdr:col>
      <xdr:colOff>333375</xdr:colOff>
      <xdr:row>32</xdr:row>
      <xdr:rowOff>138112</xdr:rowOff>
    </xdr:to>
    <xdr:graphicFrame macro="">
      <xdr:nvGraphicFramePr>
        <xdr:cNvPr id="3" name="Diagram 2">
          <a:extLst>
            <a:ext uri="{FF2B5EF4-FFF2-40B4-BE49-F238E27FC236}">
              <a16:creationId xmlns:a16="http://schemas.microsoft.com/office/drawing/2014/main" id="{9F6C1552-DE46-4EC5-A84E-C41B4A9AA3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34</xdr:col>
      <xdr:colOff>338721</xdr:colOff>
      <xdr:row>3</xdr:row>
      <xdr:rowOff>76200</xdr:rowOff>
    </xdr:from>
    <xdr:to>
      <xdr:col>44</xdr:col>
      <xdr:colOff>834676</xdr:colOff>
      <xdr:row>32</xdr:row>
      <xdr:rowOff>66675</xdr:rowOff>
    </xdr:to>
    <xdr:pic>
      <xdr:nvPicPr>
        <xdr:cNvPr id="6" name="Bildobjekt 3">
          <a:extLst>
            <a:ext uri="{FF2B5EF4-FFF2-40B4-BE49-F238E27FC236}">
              <a16:creationId xmlns:a16="http://schemas.microsoft.com/office/drawing/2014/main" id="{D0277B52-AF5D-4AEA-84FD-3BBE35D8BAB8}"/>
            </a:ext>
          </a:extLst>
        </xdr:cNvPr>
        <xdr:cNvPicPr>
          <a:picLocks noChangeAspect="1"/>
        </xdr:cNvPicPr>
      </xdr:nvPicPr>
      <xdr:blipFill>
        <a:blip xmlns:r="http://schemas.openxmlformats.org/officeDocument/2006/relationships" r:embed="rId3"/>
        <a:stretch>
          <a:fillRect/>
        </a:stretch>
      </xdr:blipFill>
      <xdr:spPr>
        <a:xfrm>
          <a:off x="28656546" y="647700"/>
          <a:ext cx="8766830" cy="55054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bin Svensén" refreshedDate="44732.582227430554" createdVersion="7" refreshedVersion="7" minRefreshableVersion="3" recordCount="82" xr:uid="{39ED7420-F7F8-45AC-A205-0EF31F54223D}">
  <cacheSource type="worksheet">
    <worksheetSource ref="AA6:AK88" sheet="Blad4"/>
  </cacheSource>
  <cacheFields count="11">
    <cacheField name="z" numFmtId="0">
      <sharedItems count="82">
        <s v="-4.0"/>
        <s v="-3.9"/>
        <s v="-3.8"/>
        <s v="-3.7"/>
        <s v="-3.6"/>
        <s v="-3.5"/>
        <s v="-3.4"/>
        <s v="-3.3"/>
        <s v="-3.2"/>
        <s v="-3.1"/>
        <s v="-3.0"/>
        <s v="-2.9"/>
        <s v="-2.8"/>
        <s v="-2.7"/>
        <s v="-2.6"/>
        <s v="-2.5"/>
        <s v="-2.4"/>
        <s v="-2.3"/>
        <s v="-2.2"/>
        <s v="-2.1"/>
        <s v="-2.0"/>
        <s v="-1.9"/>
        <s v="-1.8"/>
        <s v="-1.7"/>
        <s v="-1.6"/>
        <s v="-1.5"/>
        <s v="-1.4"/>
        <s v="-1.3"/>
        <s v="-1.2"/>
        <s v="-1.1"/>
        <s v="-1.0"/>
        <s v="-0.9"/>
        <s v="-0.8"/>
        <s v="-0.7"/>
        <s v="-0.6"/>
        <s v="-0.5"/>
        <s v="-0.4"/>
        <s v="-0.3"/>
        <s v="-0.2"/>
        <s v="-0.1"/>
        <s v="-0.0"/>
        <s v="0.0"/>
        <s v="0.1"/>
        <s v="0.2"/>
        <s v="0.3"/>
        <s v="0.4"/>
        <s v="0.5"/>
        <s v="0.6"/>
        <s v="0.7"/>
        <s v="0.8"/>
        <s v="0.9"/>
        <s v="1.0"/>
        <s v="1.1"/>
        <s v="1.2"/>
        <s v="1.3"/>
        <s v="1.4"/>
        <s v="1.5"/>
        <s v="1.6"/>
        <s v="1.7"/>
        <s v="1.8"/>
        <s v="1.9"/>
        <s v="2.0"/>
        <s v="2.1"/>
        <s v="2.2"/>
        <s v="2.3"/>
        <s v="2.4"/>
        <s v="2.5"/>
        <s v="2.6"/>
        <s v="2.7"/>
        <s v="2.8"/>
        <s v="2.9"/>
        <s v="3.0"/>
        <s v="3.1"/>
        <s v="3.2"/>
        <s v="3.3"/>
        <s v="3.4"/>
        <s v="3.5"/>
        <s v="3.6"/>
        <s v="3.7"/>
        <s v="3.8"/>
        <s v="3.9"/>
        <s v="4.0"/>
      </sharedItems>
    </cacheField>
    <cacheField name="− 0.00" numFmtId="0">
      <sharedItems containsSemiMixedTypes="0" containsString="0" containsNumber="1" minValue="3.0000000000000001E-5" maxValue="0.99997000000000003"/>
    </cacheField>
    <cacheField name="− 0.01" numFmtId="0">
      <sharedItems containsSemiMixedTypes="0" containsString="0" containsNumber="1" minValue="3.0000000000000001E-5" maxValue="0.99997000000000003"/>
    </cacheField>
    <cacheField name="− 0.02" numFmtId="0">
      <sharedItems containsSemiMixedTypes="0" containsString="0" containsNumber="1" minValue="3.0000000000000001E-5" maxValue="0.99997000000000003"/>
    </cacheField>
    <cacheField name="− 0.03" numFmtId="0">
      <sharedItems containsSemiMixedTypes="0" containsString="0" containsNumber="1" minValue="3.0000000000000001E-5" maxValue="0.99997000000000003"/>
    </cacheField>
    <cacheField name="− 0.04" numFmtId="0">
      <sharedItems containsSemiMixedTypes="0" containsString="0" containsNumber="1" minValue="3.0000000000000001E-5" maxValue="0.99997000000000003"/>
    </cacheField>
    <cacheField name="− 0.05" numFmtId="0">
      <sharedItems containsSemiMixedTypes="0" containsString="0" containsNumber="1" minValue="3.0000000000000001E-5" maxValue="0.99997000000000003"/>
    </cacheField>
    <cacheField name="− 0.06" numFmtId="0">
      <sharedItems containsSemiMixedTypes="0" containsString="0" containsNumber="1" minValue="2.0000000000000002E-5" maxValue="0.99997999999999998"/>
    </cacheField>
    <cacheField name="− 0.07" numFmtId="0">
      <sharedItems containsSemiMixedTypes="0" containsString="0" containsNumber="1" minValue="2.0000000000000002E-5" maxValue="0.99997999999999998"/>
    </cacheField>
    <cacheField name="− 0.08" numFmtId="0">
      <sharedItems containsSemiMixedTypes="0" containsString="0" containsNumber="1" minValue="2.0000000000000002E-5" maxValue="0.99997999999999998"/>
    </cacheField>
    <cacheField name="− 0.09" numFmtId="0">
      <sharedItems containsSemiMixedTypes="0" containsString="0" containsNumber="1" minValue="2.0000000000000002E-5" maxValue="0.999979999999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
  <r>
    <x v="0"/>
    <n v="3.0000000000000001E-5"/>
    <n v="3.0000000000000001E-5"/>
    <n v="3.0000000000000001E-5"/>
    <n v="3.0000000000000001E-5"/>
    <n v="3.0000000000000001E-5"/>
    <n v="3.0000000000000001E-5"/>
    <n v="2.0000000000000002E-5"/>
    <n v="2.0000000000000002E-5"/>
    <n v="2.0000000000000002E-5"/>
    <n v="2.0000000000000002E-5"/>
  </r>
  <r>
    <x v="1"/>
    <n v="5.0000000000000002E-5"/>
    <n v="5.0000000000000002E-5"/>
    <n v="4.0000000000000003E-5"/>
    <n v="4.0000000000000003E-5"/>
    <n v="4.0000000000000003E-5"/>
    <n v="4.0000000000000003E-5"/>
    <n v="4.0000000000000003E-5"/>
    <n v="4.0000000000000003E-5"/>
    <n v="3.0000000000000001E-5"/>
    <n v="3.0000000000000001E-5"/>
  </r>
  <r>
    <x v="2"/>
    <n v="6.9999999999999994E-5"/>
    <n v="6.9999999999999994E-5"/>
    <n v="6.9999999999999994E-5"/>
    <n v="6.0000000000000002E-5"/>
    <n v="6.0000000000000002E-5"/>
    <n v="6.0000000000000002E-5"/>
    <n v="6.0000000000000002E-5"/>
    <n v="5.0000000000000002E-5"/>
    <n v="5.0000000000000002E-5"/>
    <n v="5.0000000000000002E-5"/>
  </r>
  <r>
    <x v="3"/>
    <n v="1.1E-4"/>
    <n v="1E-4"/>
    <n v="1E-4"/>
    <n v="1E-4"/>
    <n v="9.0000000000000006E-5"/>
    <n v="9.0000000000000006E-5"/>
    <n v="8.0000000000000007E-5"/>
    <n v="8.0000000000000007E-5"/>
    <n v="8.0000000000000007E-5"/>
    <n v="8.0000000000000007E-5"/>
  </r>
  <r>
    <x v="4"/>
    <n v="1.6000000000000001E-4"/>
    <n v="1.4999999999999999E-4"/>
    <n v="1.4999999999999999E-4"/>
    <n v="1.3999999999999999E-4"/>
    <n v="1.3999999999999999E-4"/>
    <n v="1.2999999999999999E-4"/>
    <n v="1.2999999999999999E-4"/>
    <n v="1.2E-4"/>
    <n v="1.2E-4"/>
    <n v="1.1E-4"/>
  </r>
  <r>
    <x v="5"/>
    <n v="2.3000000000000001E-4"/>
    <n v="2.2000000000000001E-4"/>
    <n v="2.2000000000000001E-4"/>
    <n v="2.1000000000000001E-4"/>
    <n v="2.0000000000000001E-4"/>
    <n v="1.9000000000000001E-4"/>
    <n v="1.9000000000000001E-4"/>
    <n v="1.8000000000000001E-4"/>
    <n v="1.7000000000000001E-4"/>
    <n v="1.7000000000000001E-4"/>
  </r>
  <r>
    <x v="6"/>
    <n v="3.4000000000000002E-4"/>
    <n v="3.2000000000000003E-4"/>
    <n v="3.1E-4"/>
    <n v="2.9999999999999997E-4"/>
    <n v="2.9E-4"/>
    <n v="2.7999999999999998E-4"/>
    <n v="2.7E-4"/>
    <n v="2.5999999999999998E-4"/>
    <n v="2.5000000000000001E-4"/>
    <n v="2.4000000000000001E-4"/>
  </r>
  <r>
    <x v="7"/>
    <n v="4.8000000000000001E-4"/>
    <n v="4.6999999999999999E-4"/>
    <n v="4.4999999999999999E-4"/>
    <n v="4.2999999999999999E-4"/>
    <n v="4.2000000000000002E-4"/>
    <n v="4.0000000000000002E-4"/>
    <n v="3.8999999999999999E-4"/>
    <n v="3.8000000000000002E-4"/>
    <n v="3.6000000000000002E-4"/>
    <n v="3.5E-4"/>
  </r>
  <r>
    <x v="8"/>
    <n v="6.8999999999999997E-4"/>
    <n v="6.6E-4"/>
    <n v="6.4000000000000005E-4"/>
    <n v="6.2E-4"/>
    <n v="5.9999999999999995E-4"/>
    <n v="5.8E-4"/>
    <n v="5.5999999999999995E-4"/>
    <n v="5.4000000000000001E-4"/>
    <n v="5.1999999999999995E-4"/>
    <n v="5.0000000000000001E-4"/>
  </r>
  <r>
    <x v="9"/>
    <n v="9.7000000000000005E-4"/>
    <n v="9.3999999999999997E-4"/>
    <n v="8.9999999999999998E-4"/>
    <n v="8.7000000000000001E-4"/>
    <n v="8.4000000000000003E-4"/>
    <n v="8.1999999999999998E-4"/>
    <n v="7.9000000000000001E-4"/>
    <n v="7.6000000000000004E-4"/>
    <n v="7.3999999999999999E-4"/>
    <n v="7.1000000000000002E-4"/>
  </r>
  <r>
    <x v="10"/>
    <n v="1.3500000000000001E-3"/>
    <n v="1.31E-3"/>
    <n v="1.2600000000000001E-3"/>
    <n v="1.2199999999999999E-3"/>
    <n v="1.1800000000000001E-3"/>
    <n v="1.14E-3"/>
    <n v="1.1100000000000001E-3"/>
    <n v="1.07E-3"/>
    <n v="1.0399999999999999E-3"/>
    <n v="1E-3"/>
  </r>
  <r>
    <x v="11"/>
    <n v="1.8699999999999999E-3"/>
    <n v="1.81E-3"/>
    <n v="1.75E-3"/>
    <n v="1.6900000000000001E-3"/>
    <n v="1.64E-3"/>
    <n v="1.5900000000000001E-3"/>
    <n v="1.5399999999999999E-3"/>
    <n v="1.49E-3"/>
    <n v="1.4400000000000001E-3"/>
    <n v="1.39E-3"/>
  </r>
  <r>
    <x v="12"/>
    <n v="2.5600000000000002E-3"/>
    <n v="2.48E-3"/>
    <n v="2.3999999999999998E-3"/>
    <n v="2.33E-3"/>
    <n v="2.2599999999999999E-3"/>
    <n v="2.1900000000000001E-3"/>
    <n v="2.1199999999999999E-3"/>
    <n v="2.0500000000000002E-3"/>
    <n v="1.99E-3"/>
    <n v="1.9300000000000001E-3"/>
  </r>
  <r>
    <x v="13"/>
    <n v="3.47E-3"/>
    <n v="3.3600000000000001E-3"/>
    <n v="3.2599999999999999E-3"/>
    <n v="3.1700000000000001E-3"/>
    <n v="3.0699999999999998E-3"/>
    <n v="2.98E-3"/>
    <n v="2.8900000000000002E-3"/>
    <n v="2.8E-3"/>
    <n v="2.7200000000000002E-3"/>
    <n v="2.64E-3"/>
  </r>
  <r>
    <x v="14"/>
    <n v="4.6600000000000001E-3"/>
    <n v="4.5300000000000002E-3"/>
    <n v="4.4000000000000003E-3"/>
    <n v="4.2700000000000004E-3"/>
    <n v="4.15E-3"/>
    <n v="4.0200000000000001E-3"/>
    <n v="3.9100000000000003E-3"/>
    <n v="3.79E-3"/>
    <n v="3.6800000000000001E-3"/>
    <n v="3.5699999999999998E-3"/>
  </r>
  <r>
    <x v="15"/>
    <n v="6.2100000000000002E-3"/>
    <n v="6.0400000000000002E-3"/>
    <n v="5.8700000000000002E-3"/>
    <n v="5.7000000000000002E-3"/>
    <n v="5.5399999999999998E-3"/>
    <n v="5.3899999999999998E-3"/>
    <n v="5.2300000000000003E-3"/>
    <n v="5.0800000000000003E-3"/>
    <n v="4.9399999999999999E-3"/>
    <n v="4.7999999999999996E-3"/>
  </r>
  <r>
    <x v="16"/>
    <n v="8.2000000000000007E-3"/>
    <n v="7.9799999999999992E-3"/>
    <n v="7.7600000000000004E-3"/>
    <n v="7.5500000000000003E-3"/>
    <n v="7.3400000000000002E-3"/>
    <n v="7.1399999999999996E-3"/>
    <n v="6.9499999999999996E-3"/>
    <n v="6.7600000000000004E-3"/>
    <n v="6.5700000000000003E-3"/>
    <n v="6.3899999999999998E-3"/>
  </r>
  <r>
    <x v="17"/>
    <n v="1.072E-2"/>
    <n v="1.044E-2"/>
    <n v="1.017E-2"/>
    <n v="9.9000000000000008E-3"/>
    <n v="9.6399999999999993E-3"/>
    <n v="9.3900000000000008E-3"/>
    <n v="9.1400000000000006E-3"/>
    <n v="8.8900000000000003E-3"/>
    <n v="8.6599999999999993E-3"/>
    <n v="8.4200000000000004E-3"/>
  </r>
  <r>
    <x v="18"/>
    <n v="1.3899999999999999E-2"/>
    <n v="1.355E-2"/>
    <n v="1.321E-2"/>
    <n v="1.2869999999999999E-2"/>
    <n v="1.255E-2"/>
    <n v="1.222E-2"/>
    <n v="1.191E-2"/>
    <n v="1.1599999999999999E-2"/>
    <n v="1.1299999999999999E-2"/>
    <n v="1.1010000000000001E-2"/>
  </r>
  <r>
    <x v="19"/>
    <n v="1.7860000000000001E-2"/>
    <n v="1.7430000000000001E-2"/>
    <n v="1.7000000000000001E-2"/>
    <n v="1.6590000000000001E-2"/>
    <n v="1.618E-2"/>
    <n v="1.5779999999999999E-2"/>
    <n v="1.5389999999999999E-2"/>
    <n v="1.4999999999999999E-2"/>
    <n v="1.4630000000000001E-2"/>
    <n v="1.426E-2"/>
  </r>
  <r>
    <x v="20"/>
    <n v="2.2749999999999999E-2"/>
    <n v="2.222E-2"/>
    <n v="2.1690000000000001E-2"/>
    <n v="2.1180000000000001E-2"/>
    <n v="2.068E-2"/>
    <n v="2.018E-2"/>
    <n v="1.9699999999999999E-2"/>
    <n v="1.9230000000000001E-2"/>
    <n v="1.8759999999999999E-2"/>
    <n v="1.831E-2"/>
  </r>
  <r>
    <x v="21"/>
    <n v="2.8719999999999999E-2"/>
    <n v="2.8070000000000001E-2"/>
    <n v="2.743E-2"/>
    <n v="2.6800000000000001E-2"/>
    <n v="2.6190000000000001E-2"/>
    <n v="2.5590000000000002E-2"/>
    <n v="2.5000000000000001E-2"/>
    <n v="2.4420000000000001E-2"/>
    <n v="2.385E-2"/>
    <n v="2.3300000000000001E-2"/>
  </r>
  <r>
    <x v="22"/>
    <n v="3.5929999999999997E-2"/>
    <n v="3.5150000000000001E-2"/>
    <n v="3.4380000000000001E-2"/>
    <n v="3.3619999999999997E-2"/>
    <n v="3.288E-2"/>
    <n v="3.2160000000000001E-2"/>
    <n v="3.1440000000000003E-2"/>
    <n v="3.074E-2"/>
    <n v="3.005E-2"/>
    <n v="2.938E-2"/>
  </r>
  <r>
    <x v="23"/>
    <n v="4.4569999999999999E-2"/>
    <n v="4.3630000000000002E-2"/>
    <n v="4.2720000000000001E-2"/>
    <n v="4.1820000000000003E-2"/>
    <n v="4.0930000000000001E-2"/>
    <n v="4.0059999999999998E-2"/>
    <n v="3.9199999999999999E-2"/>
    <n v="3.8359999999999998E-2"/>
    <n v="3.7539999999999997E-2"/>
    <n v="3.6729999999999999E-2"/>
  </r>
  <r>
    <x v="24"/>
    <n v="5.4800000000000001E-2"/>
    <n v="5.3699999999999998E-2"/>
    <n v="5.262E-2"/>
    <n v="5.1549999999999999E-2"/>
    <n v="5.0500000000000003E-2"/>
    <n v="4.947E-2"/>
    <n v="4.8460000000000003E-2"/>
    <n v="4.7460000000000002E-2"/>
    <n v="4.648E-2"/>
    <n v="4.5510000000000002E-2"/>
  </r>
  <r>
    <x v="25"/>
    <n v="6.6809999999999994E-2"/>
    <n v="6.5519999999999995E-2"/>
    <n v="6.4259999999999998E-2"/>
    <n v="6.3009999999999997E-2"/>
    <n v="6.1780000000000002E-2"/>
    <n v="6.0569999999999999E-2"/>
    <n v="5.9380000000000002E-2"/>
    <n v="5.8209999999999998E-2"/>
    <n v="5.7049999999999997E-2"/>
    <n v="5.5919999999999997E-2"/>
  </r>
  <r>
    <x v="26"/>
    <n v="8.0759999999999998E-2"/>
    <n v="7.9269999999999993E-2"/>
    <n v="7.7799999999999994E-2"/>
    <n v="7.6359999999999997E-2"/>
    <n v="7.4929999999999997E-2"/>
    <n v="7.3529999999999998E-2"/>
    <n v="7.2150000000000006E-2"/>
    <n v="7.0779999999999996E-2"/>
    <n v="6.9440000000000002E-2"/>
    <n v="6.8110000000000004E-2"/>
  </r>
  <r>
    <x v="27"/>
    <n v="9.6799999999999997E-2"/>
    <n v="9.5100000000000004E-2"/>
    <n v="9.3420000000000003E-2"/>
    <n v="9.1759999999999994E-2"/>
    <n v="9.0120000000000006E-2"/>
    <n v="8.8510000000000005E-2"/>
    <n v="8.6919999999999997E-2"/>
    <n v="8.5339999999999999E-2"/>
    <n v="8.3790000000000003E-2"/>
    <n v="8.226E-2"/>
  </r>
  <r>
    <x v="28"/>
    <n v="0.11507000000000001"/>
    <n v="0.11314"/>
    <n v="0.11123"/>
    <n v="0.10935"/>
    <n v="0.10749"/>
    <n v="0.10564999999999999"/>
    <n v="0.10383000000000001"/>
    <n v="0.10204000000000001"/>
    <n v="0.10027"/>
    <n v="9.8530000000000006E-2"/>
  </r>
  <r>
    <x v="29"/>
    <n v="0.13567000000000001"/>
    <n v="0.13350000000000001"/>
    <n v="0.13136"/>
    <n v="0.12923999999999999"/>
    <n v="0.12714"/>
    <n v="0.12506999999999999"/>
    <n v="0.12302"/>
    <n v="0.121"/>
    <n v="0.11899999999999999"/>
    <n v="0.11702"/>
  </r>
  <r>
    <x v="30"/>
    <n v="0.15866"/>
    <n v="0.15625"/>
    <n v="0.15386"/>
    <n v="0.15151000000000001"/>
    <n v="0.14917"/>
    <n v="0.14685999999999999"/>
    <n v="0.14457"/>
    <n v="0.14230999999999999"/>
    <n v="0.14007"/>
    <n v="0.13786000000000001"/>
  </r>
  <r>
    <x v="31"/>
    <n v="0.18406"/>
    <n v="0.18140999999999999"/>
    <n v="0.17879"/>
    <n v="0.17619000000000001"/>
    <n v="0.17360999999999999"/>
    <n v="0.17105999999999999"/>
    <n v="0.16853000000000001"/>
    <n v="0.16602"/>
    <n v="0.16353999999999999"/>
    <n v="0.16109000000000001"/>
  </r>
  <r>
    <x v="32"/>
    <n v="0.21185999999999999"/>
    <n v="0.20896999999999999"/>
    <n v="0.20610999999999999"/>
    <n v="0.20327000000000001"/>
    <n v="0.20044999999999999"/>
    <n v="0.19766"/>
    <n v="0.19489000000000001"/>
    <n v="0.19214999999999999"/>
    <n v="0.18942999999999999"/>
    <n v="0.18673000000000001"/>
  </r>
  <r>
    <x v="33"/>
    <n v="0.24196000000000001"/>
    <n v="0.23885000000000001"/>
    <n v="0.23576"/>
    <n v="0.23269999999999999"/>
    <n v="0.22964999999999999"/>
    <n v="0.22663"/>
    <n v="0.22363"/>
    <n v="0.22065000000000001"/>
    <n v="0.2177"/>
    <n v="0.21476000000000001"/>
  </r>
  <r>
    <x v="34"/>
    <n v="0.27424999999999999"/>
    <n v="0.27093"/>
    <n v="0.26762999999999998"/>
    <n v="0.26434999999999997"/>
    <n v="0.26108999999999999"/>
    <n v="0.25785000000000002"/>
    <n v="0.25463000000000002"/>
    <n v="0.25142999999999999"/>
    <n v="0.24825"/>
    <n v="0.24510000000000001"/>
  </r>
  <r>
    <x v="35"/>
    <n v="0.30853999999999998"/>
    <n v="0.30503000000000002"/>
    <n v="0.30153000000000002"/>
    <n v="0.29805999999999999"/>
    <n v="0.29459999999999997"/>
    <n v="0.29115999999999997"/>
    <n v="0.28774"/>
    <n v="0.28433999999999998"/>
    <n v="0.28095999999999999"/>
    <n v="0.27760000000000001"/>
  </r>
  <r>
    <x v="36"/>
    <n v="0.34458"/>
    <n v="0.34089999999999998"/>
    <n v="0.33723999999999998"/>
    <n v="0.33360000000000001"/>
    <n v="0.32996999999999999"/>
    <n v="0.32635999999999998"/>
    <n v="0.32275999999999999"/>
    <n v="0.31918000000000002"/>
    <n v="0.31561"/>
    <n v="0.31207000000000001"/>
  </r>
  <r>
    <x v="37"/>
    <n v="0.38208999999999999"/>
    <n v="0.37828000000000001"/>
    <n v="0.37447999999999998"/>
    <n v="0.37069999999999997"/>
    <n v="0.36692999999999998"/>
    <n v="0.36316999999999999"/>
    <n v="0.35942000000000002"/>
    <n v="0.35569000000000001"/>
    <n v="0.35197000000000001"/>
    <n v="0.34827000000000002"/>
  </r>
  <r>
    <x v="38"/>
    <n v="0.42074"/>
    <n v="0.41682999999999998"/>
    <n v="0.41293999999999997"/>
    <n v="0.40905000000000002"/>
    <n v="0.40516999999999997"/>
    <n v="0.40128999999999998"/>
    <n v="0.39743000000000001"/>
    <n v="0.39357999999999999"/>
    <n v="0.38973999999999998"/>
    <n v="0.38590999999999998"/>
  </r>
  <r>
    <x v="39"/>
    <n v="0.46017000000000002"/>
    <n v="0.45619999999999999"/>
    <n v="0.45223999999999998"/>
    <n v="0.44828000000000001"/>
    <n v="0.44433"/>
    <n v="0.44037999999999999"/>
    <n v="0.43643999999999999"/>
    <n v="0.43251000000000001"/>
    <n v="0.42858000000000002"/>
    <n v="0.42465000000000003"/>
  </r>
  <r>
    <x v="40"/>
    <n v="0.5"/>
    <n v="0.49601000000000001"/>
    <n v="0.49202000000000001"/>
    <n v="0.48803000000000002"/>
    <n v="0.48404999999999998"/>
    <n v="0.48005999999999999"/>
    <n v="0.47608"/>
    <n v="0.47210000000000002"/>
    <n v="0.46811999999999998"/>
    <n v="0.46414"/>
  </r>
  <r>
    <x v="41"/>
    <n v="0.5"/>
    <n v="0.50399000000000005"/>
    <n v="0.50797999999999999"/>
    <n v="0.51197000000000004"/>
    <n v="0.51595000000000002"/>
    <n v="0.51993999999999996"/>
    <n v="0.52392000000000005"/>
    <n v="0.52790000000000004"/>
    <n v="0.53188000000000002"/>
    <n v="0.53586"/>
  </r>
  <r>
    <x v="42"/>
    <n v="0.53983000000000003"/>
    <n v="0.54379999999999995"/>
    <n v="0.54776000000000002"/>
    <n v="0.55171999999999999"/>
    <n v="0.55567"/>
    <n v="0.55962000000000001"/>
    <n v="0.56359999999999999"/>
    <n v="0.56749000000000005"/>
    <n v="0.57142000000000004"/>
    <n v="0.57535000000000003"/>
  </r>
  <r>
    <x v="43"/>
    <n v="0.57926"/>
    <n v="0.58316999999999997"/>
    <n v="0.58706000000000003"/>
    <n v="0.59094999999999998"/>
    <n v="0.59482999999999997"/>
    <n v="0.59870999999999996"/>
    <n v="0.60257000000000005"/>
    <n v="0.60641999999999996"/>
    <n v="0.61026000000000002"/>
    <n v="0.61409000000000002"/>
  </r>
  <r>
    <x v="44"/>
    <n v="0.61790999999999996"/>
    <n v="0.62172000000000005"/>
    <n v="0.62551999999999996"/>
    <n v="0.62929999999999997"/>
    <n v="0.63307000000000002"/>
    <n v="0.63683000000000001"/>
    <n v="0.64058000000000004"/>
    <n v="0.64431000000000005"/>
    <n v="0.64802999999999999"/>
    <n v="0.65173000000000003"/>
  </r>
  <r>
    <x v="45"/>
    <n v="0.65542"/>
    <n v="0.65910000000000002"/>
    <n v="0.66276000000000002"/>
    <n v="0.66639999999999999"/>
    <n v="0.67003000000000001"/>
    <n v="0.67364000000000002"/>
    <n v="0.67723999999999995"/>
    <n v="0.68081999999999998"/>
    <n v="0.68439000000000005"/>
    <n v="0.68793000000000004"/>
  </r>
  <r>
    <x v="46"/>
    <n v="0.69145999999999996"/>
    <n v="0.69496999999999998"/>
    <n v="0.69847000000000004"/>
    <n v="0.70194000000000001"/>
    <n v="0.70540000000000003"/>
    <n v="0.70884000000000003"/>
    <n v="0.71226"/>
    <n v="0.71565999999999996"/>
    <n v="0.71904000000000001"/>
    <n v="0.72240000000000004"/>
  </r>
  <r>
    <x v="47"/>
    <n v="0.72575000000000001"/>
    <n v="0.72907"/>
    <n v="0.73236999999999997"/>
    <n v="0.73565000000000003"/>
    <n v="0.73890999999999996"/>
    <n v="0.74214999999999998"/>
    <n v="0.74536999999999998"/>
    <n v="0.74856999999999996"/>
    <n v="0.75175000000000003"/>
    <n v="0.75490000000000002"/>
  </r>
  <r>
    <x v="48"/>
    <n v="0.75804000000000005"/>
    <n v="0.76114999999999999"/>
    <n v="0.76424000000000003"/>
    <n v="0.76729999999999998"/>
    <n v="0.77034999999999998"/>
    <n v="0.77337"/>
    <n v="0.77637"/>
    <n v="0.77934999999999999"/>
    <n v="0.7823"/>
    <n v="0.78524000000000005"/>
  </r>
  <r>
    <x v="49"/>
    <n v="0.78813999999999995"/>
    <n v="0.79103000000000001"/>
    <n v="0.79388999999999998"/>
    <n v="0.79673000000000005"/>
    <n v="0.79954999999999998"/>
    <n v="0.80234000000000005"/>
    <n v="0.80510999999999999"/>
    <n v="0.80784999999999996"/>
    <n v="0.81057000000000001"/>
    <n v="0.81327000000000005"/>
  </r>
  <r>
    <x v="50"/>
    <n v="0.81594"/>
    <n v="0.81859000000000004"/>
    <n v="0.82121"/>
    <n v="0.82381000000000004"/>
    <n v="0.82638999999999996"/>
    <n v="0.82894000000000001"/>
    <n v="0.83147000000000004"/>
    <n v="0.83398000000000005"/>
    <n v="0.83645999999999998"/>
    <n v="0.83891000000000004"/>
  </r>
  <r>
    <x v="51"/>
    <n v="0.84133999999999998"/>
    <n v="0.84375"/>
    <n v="0.84614"/>
    <n v="0.84848999999999997"/>
    <n v="0.85082999999999998"/>
    <n v="0.85314000000000001"/>
    <n v="0.85543000000000002"/>
    <n v="0.85768999999999995"/>
    <n v="0.85992999999999997"/>
    <n v="0.86214000000000002"/>
  </r>
  <r>
    <x v="52"/>
    <n v="0.86433000000000004"/>
    <n v="0.86650000000000005"/>
    <n v="0.86863999999999997"/>
    <n v="0.87075999999999998"/>
    <n v="0.87285999999999997"/>
    <n v="0.87492999999999999"/>
    <n v="0.87697999999999998"/>
    <n v="0.879"/>
    <n v="0.88100000000000001"/>
    <n v="0.88297999999999999"/>
  </r>
  <r>
    <x v="53"/>
    <n v="0.88492999999999999"/>
    <n v="0.88685999999999998"/>
    <n v="0.88876999999999995"/>
    <n v="0.89065000000000005"/>
    <n v="0.89251000000000003"/>
    <n v="0.89434999999999998"/>
    <n v="0.89617000000000002"/>
    <n v="0.89795999999999998"/>
    <n v="0.89973000000000003"/>
    <n v="0.90146999999999999"/>
  </r>
  <r>
    <x v="54"/>
    <n v="0.9032"/>
    <n v="0.90490000000000004"/>
    <n v="0.90658000000000005"/>
    <n v="0.90824000000000005"/>
    <n v="0.90988000000000002"/>
    <n v="0.91149000000000002"/>
    <n v="0.91308"/>
    <n v="0.91466000000000003"/>
    <n v="0.91620999999999997"/>
    <n v="0.91774"/>
  </r>
  <r>
    <x v="55"/>
    <n v="0.91923999999999995"/>
    <n v="0.92073000000000005"/>
    <n v="0.92220000000000002"/>
    <n v="0.92364000000000002"/>
    <n v="0.92506999999999995"/>
    <n v="0.92647000000000002"/>
    <n v="0.92784999999999995"/>
    <n v="0.92922000000000005"/>
    <n v="0.93056000000000005"/>
    <n v="0.93189"/>
  </r>
  <r>
    <x v="56"/>
    <n v="0.93318999999999996"/>
    <n v="0.93447999999999998"/>
    <n v="0.93574000000000002"/>
    <n v="0.93698999999999999"/>
    <n v="0.93822000000000005"/>
    <n v="0.93942999999999999"/>
    <n v="0.94062000000000001"/>
    <n v="0.94179000000000002"/>
    <n v="0.94294999999999995"/>
    <n v="0.94408000000000003"/>
  </r>
  <r>
    <x v="57"/>
    <n v="0.94520000000000004"/>
    <n v="0.94630000000000003"/>
    <n v="0.94738"/>
    <n v="0.94845000000000002"/>
    <n v="0.94950000000000001"/>
    <n v="0.95052999999999999"/>
    <n v="0.95154000000000005"/>
    <n v="0.95254000000000005"/>
    <n v="0.95352000000000003"/>
    <n v="0.95448999999999995"/>
  </r>
  <r>
    <x v="58"/>
    <n v="0.95543"/>
    <n v="0.95637000000000005"/>
    <n v="0.95728000000000002"/>
    <n v="0.95818000000000003"/>
    <n v="0.95906999999999998"/>
    <n v="0.95994000000000002"/>
    <n v="0.96079999999999999"/>
    <n v="0.96164000000000005"/>
    <n v="0.96245999999999998"/>
    <n v="0.96326999999999996"/>
  </r>
  <r>
    <x v="59"/>
    <n v="0.96406999999999998"/>
    <n v="0.96484999999999999"/>
    <n v="0.96562000000000003"/>
    <n v="0.96638000000000002"/>
    <n v="0.96711999999999998"/>
    <n v="0.96784000000000003"/>
    <n v="0.96855999999999998"/>
    <n v="0.96926000000000001"/>
    <n v="0.96994999999999998"/>
    <n v="0.97062000000000004"/>
  </r>
  <r>
    <x v="60"/>
    <n v="0.97128000000000003"/>
    <n v="0.97192999999999996"/>
    <n v="0.97257000000000005"/>
    <n v="0.97319999999999995"/>
    <n v="0.97380999999999995"/>
    <n v="0.97441"/>
    <n v="0.97499999999999998"/>
    <n v="0.97558"/>
    <n v="0.97614999999999996"/>
    <n v="0.97670000000000001"/>
  </r>
  <r>
    <x v="61"/>
    <n v="0.97724999999999995"/>
    <n v="0.97777999999999998"/>
    <n v="0.97831000000000001"/>
    <n v="0.97882000000000002"/>
    <n v="0.97931999999999997"/>
    <n v="0.97982000000000002"/>
    <n v="0.98029999999999995"/>
    <n v="0.98077000000000003"/>
    <n v="0.98124"/>
    <n v="0.98168999999999995"/>
  </r>
  <r>
    <x v="62"/>
    <n v="0.98214000000000001"/>
    <n v="0.98257000000000005"/>
    <n v="0.98299999999999998"/>
    <n v="0.98341000000000001"/>
    <n v="0.98382000000000003"/>
    <n v="0.98421999999999998"/>
    <n v="0.98460999999999999"/>
    <n v="0.98499999999999999"/>
    <n v="0.98536999999999997"/>
    <n v="0.98573999999999995"/>
  </r>
  <r>
    <x v="63"/>
    <n v="0.98609999999999998"/>
    <n v="0.98645000000000005"/>
    <n v="0.98678999999999994"/>
    <n v="0.98712999999999995"/>
    <n v="0.98745000000000005"/>
    <n v="0.98777999999999999"/>
    <n v="0.98809000000000002"/>
    <n v="0.98839999999999995"/>
    <n v="0.98870000000000002"/>
    <n v="0.98899000000000004"/>
  </r>
  <r>
    <x v="64"/>
    <n v="0.98928000000000005"/>
    <n v="0.98956"/>
    <n v="0.98982999999999999"/>
    <n v="0.99009999999999998"/>
    <n v="0.99036000000000002"/>
    <n v="0.99060999999999999"/>
    <n v="0.99085999999999996"/>
    <n v="0.99111000000000005"/>
    <n v="0.99134"/>
    <n v="0.99158000000000002"/>
  </r>
  <r>
    <x v="65"/>
    <n v="0.99180000000000001"/>
    <n v="0.99202000000000001"/>
    <n v="0.99224000000000001"/>
    <n v="0.99245000000000005"/>
    <n v="0.99265999999999999"/>
    <n v="0.99285999999999996"/>
    <n v="0.99304999999999999"/>
    <n v="0.99324000000000001"/>
    <n v="0.99343000000000004"/>
    <n v="0.99360999999999999"/>
  </r>
  <r>
    <x v="66"/>
    <n v="0.99378999999999995"/>
    <n v="0.99395999999999995"/>
    <n v="0.99412999999999996"/>
    <n v="0.99429999999999996"/>
    <n v="0.99446000000000001"/>
    <n v="0.99460999999999999"/>
    <n v="0.99477000000000004"/>
    <n v="0.99492000000000003"/>
    <n v="0.99505999999999994"/>
    <n v="0.99519999999999997"/>
  </r>
  <r>
    <x v="67"/>
    <n v="0.99534"/>
    <n v="0.99546999999999997"/>
    <n v="0.99560000000000004"/>
    <n v="0.99573"/>
    <n v="0.99585000000000001"/>
    <n v="0.99597999999999998"/>
    <n v="0.99609000000000003"/>
    <n v="0.99621000000000004"/>
    <n v="0.99631999999999998"/>
    <n v="0.99643000000000004"/>
  </r>
  <r>
    <x v="68"/>
    <n v="0.99653000000000003"/>
    <n v="0.99663999999999997"/>
    <n v="0.99673999999999996"/>
    <n v="0.99682999999999999"/>
    <n v="0.99692999999999998"/>
    <n v="0.99702000000000002"/>
    <n v="0.99711000000000005"/>
    <n v="0.99719999999999998"/>
    <n v="0.99728000000000006"/>
    <n v="0.99736000000000002"/>
  </r>
  <r>
    <x v="69"/>
    <n v="0.99743999999999999"/>
    <n v="0.99751999999999996"/>
    <n v="0.99760000000000004"/>
    <n v="0.99766999999999995"/>
    <n v="0.99773999999999996"/>
    <n v="0.99780999999999997"/>
    <n v="0.99787999999999999"/>
    <n v="0.99795"/>
    <n v="0.99800999999999995"/>
    <n v="0.99807000000000001"/>
  </r>
  <r>
    <x v="70"/>
    <n v="0.99812999999999996"/>
    <n v="0.99819000000000002"/>
    <n v="0.99824999999999997"/>
    <n v="0.99831000000000003"/>
    <n v="0.99836000000000003"/>
    <n v="0.99841000000000002"/>
    <n v="0.99846000000000001"/>
    <n v="0.99851000000000001"/>
    <n v="0.99856"/>
    <n v="0.99861"/>
  </r>
  <r>
    <x v="71"/>
    <n v="0.99865000000000004"/>
    <n v="0.99868999999999997"/>
    <n v="0.99873999999999996"/>
    <n v="0.99878"/>
    <n v="0.99882000000000004"/>
    <n v="0.99885999999999997"/>
    <n v="0.99888999999999994"/>
    <n v="0.99892999999999998"/>
    <n v="0.99895999999999996"/>
    <n v="0.999"/>
  </r>
  <r>
    <x v="72"/>
    <n v="0.99902999999999997"/>
    <n v="0.99905999999999995"/>
    <n v="0.99909999999999999"/>
    <n v="0.99912999999999996"/>
    <n v="0.99916000000000005"/>
    <n v="0.99917999999999996"/>
    <n v="0.99921000000000004"/>
    <n v="0.99924000000000002"/>
    <n v="0.99926000000000004"/>
    <n v="0.99929000000000001"/>
  </r>
  <r>
    <x v="73"/>
    <n v="0.99931000000000003"/>
    <n v="0.99934000000000001"/>
    <n v="0.99936000000000003"/>
    <n v="0.99938000000000005"/>
    <n v="0.99939999999999996"/>
    <n v="0.99941999999999998"/>
    <n v="0.99944"/>
    <n v="0.99946000000000002"/>
    <n v="0.99948000000000004"/>
    <n v="0.99950000000000006"/>
  </r>
  <r>
    <x v="74"/>
    <n v="0.99951999999999996"/>
    <n v="0.99953000000000003"/>
    <n v="0.99955000000000005"/>
    <n v="0.99956999999999996"/>
    <n v="0.99958000000000002"/>
    <n v="0.99960000000000004"/>
    <n v="0.99961"/>
    <n v="0.99961999999999995"/>
    <n v="0.99963999999999997"/>
    <n v="0.99965000000000004"/>
  </r>
  <r>
    <x v="75"/>
    <n v="0.99965999999999999"/>
    <n v="0.99968000000000001"/>
    <n v="0.99968999999999997"/>
    <n v="0.99970000000000003"/>
    <n v="0.99970999999999999"/>
    <n v="0.99972000000000005"/>
    <n v="0.99973000000000001"/>
    <n v="0.99973999999999996"/>
    <n v="0.99975000000000003"/>
    <n v="0.99975999999999998"/>
  </r>
  <r>
    <x v="76"/>
    <n v="0.99977000000000005"/>
    <n v="0.99978"/>
    <n v="0.99978"/>
    <n v="0.99978999999999996"/>
    <n v="0.99980000000000002"/>
    <n v="0.99980999999999998"/>
    <n v="0.99980999999999998"/>
    <n v="0.99982000000000004"/>
    <n v="0.99983"/>
    <n v="0.99983"/>
  </r>
  <r>
    <x v="77"/>
    <n v="0.99983999999999995"/>
    <n v="0.99985000000000002"/>
    <n v="0.99985000000000002"/>
    <n v="0.99985999999999997"/>
    <n v="0.99985999999999997"/>
    <n v="0.99987000000000004"/>
    <n v="0.99987000000000004"/>
    <n v="0.99987999999999999"/>
    <n v="0.99987999999999999"/>
    <n v="0.99988999999999995"/>
  </r>
  <r>
    <x v="78"/>
    <n v="0.99988999999999995"/>
    <n v="0.99990000000000001"/>
    <n v="0.99990000000000001"/>
    <n v="0.99990000000000001"/>
    <n v="0.99990999999999997"/>
    <n v="0.99990999999999997"/>
    <n v="0.99992000000000003"/>
    <n v="0.99992000000000003"/>
    <n v="0.99992000000000003"/>
    <n v="0.99992000000000003"/>
  </r>
  <r>
    <x v="79"/>
    <n v="0.99992999999999999"/>
    <n v="0.99992999999999999"/>
    <n v="0.99992999999999999"/>
    <n v="0.99994000000000005"/>
    <n v="0.99994000000000005"/>
    <n v="0.99994000000000005"/>
    <n v="0.99994000000000005"/>
    <n v="0.99995000000000001"/>
    <n v="0.99995000000000001"/>
    <n v="0.99995000000000001"/>
  </r>
  <r>
    <x v="80"/>
    <n v="0.99995000000000001"/>
    <n v="0.99995000000000001"/>
    <n v="0.99995999999999996"/>
    <n v="0.99995999999999996"/>
    <n v="0.99995999999999996"/>
    <n v="0.99995999999999996"/>
    <n v="0.99995999999999996"/>
    <n v="0.99995999999999996"/>
    <n v="0.99997000000000003"/>
    <n v="0.99997000000000003"/>
  </r>
  <r>
    <x v="81"/>
    <n v="0.99997000000000003"/>
    <n v="0.99997000000000003"/>
    <n v="0.99997000000000003"/>
    <n v="0.99997000000000003"/>
    <n v="0.99997000000000003"/>
    <n v="0.99997000000000003"/>
    <n v="0.99997999999999998"/>
    <n v="0.99997999999999998"/>
    <n v="0.99997999999999998"/>
    <n v="0.999979999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25E4BE5-786B-4082-B1E5-78A6B8996602}" name="Pivottabell1" cacheId="2" dataOnRows="1" applyNumberFormats="0" applyBorderFormats="0" applyFontFormats="0" applyPatternFormats="0" applyAlignmentFormats="0" applyWidthHeightFormats="1" dataCaption="Värden" updatedVersion="7" minRefreshableVersion="3" useAutoFormatting="1" itemPrintTitles="1" createdVersion="7" indent="0" compact="0" compactData="0" multipleFieldFilters="0">
  <location ref="AN7:AP837" firstHeaderRow="1" firstDataRow="1" firstDataCol="2"/>
  <pivotFields count="11">
    <pivotField axis="axisRow" compact="0" outline="0" showAll="0">
      <items count="83">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x="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t="default"/>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0"/>
    <field x="-2"/>
  </rowFields>
  <rowItems count="830">
    <i>
      <x/>
      <x/>
    </i>
    <i r="1" i="1">
      <x v="1"/>
    </i>
    <i r="1" i="2">
      <x v="2"/>
    </i>
    <i r="1" i="3">
      <x v="3"/>
    </i>
    <i r="1" i="4">
      <x v="4"/>
    </i>
    <i r="1" i="5">
      <x v="5"/>
    </i>
    <i r="1" i="6">
      <x v="6"/>
    </i>
    <i r="1" i="7">
      <x v="7"/>
    </i>
    <i r="1" i="8">
      <x v="8"/>
    </i>
    <i r="1" i="9">
      <x v="9"/>
    </i>
    <i>
      <x v="1"/>
      <x/>
    </i>
    <i r="1" i="1">
      <x v="1"/>
    </i>
    <i r="1" i="2">
      <x v="2"/>
    </i>
    <i r="1" i="3">
      <x v="3"/>
    </i>
    <i r="1" i="4">
      <x v="4"/>
    </i>
    <i r="1" i="5">
      <x v="5"/>
    </i>
    <i r="1" i="6">
      <x v="6"/>
    </i>
    <i r="1" i="7">
      <x v="7"/>
    </i>
    <i r="1" i="8">
      <x v="8"/>
    </i>
    <i r="1" i="9">
      <x v="9"/>
    </i>
    <i>
      <x v="2"/>
      <x/>
    </i>
    <i r="1" i="1">
      <x v="1"/>
    </i>
    <i r="1" i="2">
      <x v="2"/>
    </i>
    <i r="1" i="3">
      <x v="3"/>
    </i>
    <i r="1" i="4">
      <x v="4"/>
    </i>
    <i r="1" i="5">
      <x v="5"/>
    </i>
    <i r="1" i="6">
      <x v="6"/>
    </i>
    <i r="1" i="7">
      <x v="7"/>
    </i>
    <i r="1" i="8">
      <x v="8"/>
    </i>
    <i r="1" i="9">
      <x v="9"/>
    </i>
    <i>
      <x v="3"/>
      <x/>
    </i>
    <i r="1" i="1">
      <x v="1"/>
    </i>
    <i r="1" i="2">
      <x v="2"/>
    </i>
    <i r="1" i="3">
      <x v="3"/>
    </i>
    <i r="1" i="4">
      <x v="4"/>
    </i>
    <i r="1" i="5">
      <x v="5"/>
    </i>
    <i r="1" i="6">
      <x v="6"/>
    </i>
    <i r="1" i="7">
      <x v="7"/>
    </i>
    <i r="1" i="8">
      <x v="8"/>
    </i>
    <i r="1" i="9">
      <x v="9"/>
    </i>
    <i>
      <x v="4"/>
      <x/>
    </i>
    <i r="1" i="1">
      <x v="1"/>
    </i>
    <i r="1" i="2">
      <x v="2"/>
    </i>
    <i r="1" i="3">
      <x v="3"/>
    </i>
    <i r="1" i="4">
      <x v="4"/>
    </i>
    <i r="1" i="5">
      <x v="5"/>
    </i>
    <i r="1" i="6">
      <x v="6"/>
    </i>
    <i r="1" i="7">
      <x v="7"/>
    </i>
    <i r="1" i="8">
      <x v="8"/>
    </i>
    <i r="1" i="9">
      <x v="9"/>
    </i>
    <i>
      <x v="5"/>
      <x/>
    </i>
    <i r="1" i="1">
      <x v="1"/>
    </i>
    <i r="1" i="2">
      <x v="2"/>
    </i>
    <i r="1" i="3">
      <x v="3"/>
    </i>
    <i r="1" i="4">
      <x v="4"/>
    </i>
    <i r="1" i="5">
      <x v="5"/>
    </i>
    <i r="1" i="6">
      <x v="6"/>
    </i>
    <i r="1" i="7">
      <x v="7"/>
    </i>
    <i r="1" i="8">
      <x v="8"/>
    </i>
    <i r="1" i="9">
      <x v="9"/>
    </i>
    <i>
      <x v="6"/>
      <x/>
    </i>
    <i r="1" i="1">
      <x v="1"/>
    </i>
    <i r="1" i="2">
      <x v="2"/>
    </i>
    <i r="1" i="3">
      <x v="3"/>
    </i>
    <i r="1" i="4">
      <x v="4"/>
    </i>
    <i r="1" i="5">
      <x v="5"/>
    </i>
    <i r="1" i="6">
      <x v="6"/>
    </i>
    <i r="1" i="7">
      <x v="7"/>
    </i>
    <i r="1" i="8">
      <x v="8"/>
    </i>
    <i r="1" i="9">
      <x v="9"/>
    </i>
    <i>
      <x v="7"/>
      <x/>
    </i>
    <i r="1" i="1">
      <x v="1"/>
    </i>
    <i r="1" i="2">
      <x v="2"/>
    </i>
    <i r="1" i="3">
      <x v="3"/>
    </i>
    <i r="1" i="4">
      <x v="4"/>
    </i>
    <i r="1" i="5">
      <x v="5"/>
    </i>
    <i r="1" i="6">
      <x v="6"/>
    </i>
    <i r="1" i="7">
      <x v="7"/>
    </i>
    <i r="1" i="8">
      <x v="8"/>
    </i>
    <i r="1" i="9">
      <x v="9"/>
    </i>
    <i>
      <x v="8"/>
      <x/>
    </i>
    <i r="1" i="1">
      <x v="1"/>
    </i>
    <i r="1" i="2">
      <x v="2"/>
    </i>
    <i r="1" i="3">
      <x v="3"/>
    </i>
    <i r="1" i="4">
      <x v="4"/>
    </i>
    <i r="1" i="5">
      <x v="5"/>
    </i>
    <i r="1" i="6">
      <x v="6"/>
    </i>
    <i r="1" i="7">
      <x v="7"/>
    </i>
    <i r="1" i="8">
      <x v="8"/>
    </i>
    <i r="1" i="9">
      <x v="9"/>
    </i>
    <i>
      <x v="9"/>
      <x/>
    </i>
    <i r="1" i="1">
      <x v="1"/>
    </i>
    <i r="1" i="2">
      <x v="2"/>
    </i>
    <i r="1" i="3">
      <x v="3"/>
    </i>
    <i r="1" i="4">
      <x v="4"/>
    </i>
    <i r="1" i="5">
      <x v="5"/>
    </i>
    <i r="1" i="6">
      <x v="6"/>
    </i>
    <i r="1" i="7">
      <x v="7"/>
    </i>
    <i r="1" i="8">
      <x v="8"/>
    </i>
    <i r="1" i="9">
      <x v="9"/>
    </i>
    <i>
      <x v="10"/>
      <x/>
    </i>
    <i r="1" i="1">
      <x v="1"/>
    </i>
    <i r="1" i="2">
      <x v="2"/>
    </i>
    <i r="1" i="3">
      <x v="3"/>
    </i>
    <i r="1" i="4">
      <x v="4"/>
    </i>
    <i r="1" i="5">
      <x v="5"/>
    </i>
    <i r="1" i="6">
      <x v="6"/>
    </i>
    <i r="1" i="7">
      <x v="7"/>
    </i>
    <i r="1" i="8">
      <x v="8"/>
    </i>
    <i r="1" i="9">
      <x v="9"/>
    </i>
    <i>
      <x v="11"/>
      <x/>
    </i>
    <i r="1" i="1">
      <x v="1"/>
    </i>
    <i r="1" i="2">
      <x v="2"/>
    </i>
    <i r="1" i="3">
      <x v="3"/>
    </i>
    <i r="1" i="4">
      <x v="4"/>
    </i>
    <i r="1" i="5">
      <x v="5"/>
    </i>
    <i r="1" i="6">
      <x v="6"/>
    </i>
    <i r="1" i="7">
      <x v="7"/>
    </i>
    <i r="1" i="8">
      <x v="8"/>
    </i>
    <i r="1" i="9">
      <x v="9"/>
    </i>
    <i>
      <x v="12"/>
      <x/>
    </i>
    <i r="1" i="1">
      <x v="1"/>
    </i>
    <i r="1" i="2">
      <x v="2"/>
    </i>
    <i r="1" i="3">
      <x v="3"/>
    </i>
    <i r="1" i="4">
      <x v="4"/>
    </i>
    <i r="1" i="5">
      <x v="5"/>
    </i>
    <i r="1" i="6">
      <x v="6"/>
    </i>
    <i r="1" i="7">
      <x v="7"/>
    </i>
    <i r="1" i="8">
      <x v="8"/>
    </i>
    <i r="1" i="9">
      <x v="9"/>
    </i>
    <i>
      <x v="13"/>
      <x/>
    </i>
    <i r="1" i="1">
      <x v="1"/>
    </i>
    <i r="1" i="2">
      <x v="2"/>
    </i>
    <i r="1" i="3">
      <x v="3"/>
    </i>
    <i r="1" i="4">
      <x v="4"/>
    </i>
    <i r="1" i="5">
      <x v="5"/>
    </i>
    <i r="1" i="6">
      <x v="6"/>
    </i>
    <i r="1" i="7">
      <x v="7"/>
    </i>
    <i r="1" i="8">
      <x v="8"/>
    </i>
    <i r="1" i="9">
      <x v="9"/>
    </i>
    <i>
      <x v="14"/>
      <x/>
    </i>
    <i r="1" i="1">
      <x v="1"/>
    </i>
    <i r="1" i="2">
      <x v="2"/>
    </i>
    <i r="1" i="3">
      <x v="3"/>
    </i>
    <i r="1" i="4">
      <x v="4"/>
    </i>
    <i r="1" i="5">
      <x v="5"/>
    </i>
    <i r="1" i="6">
      <x v="6"/>
    </i>
    <i r="1" i="7">
      <x v="7"/>
    </i>
    <i r="1" i="8">
      <x v="8"/>
    </i>
    <i r="1" i="9">
      <x v="9"/>
    </i>
    <i>
      <x v="15"/>
      <x/>
    </i>
    <i r="1" i="1">
      <x v="1"/>
    </i>
    <i r="1" i="2">
      <x v="2"/>
    </i>
    <i r="1" i="3">
      <x v="3"/>
    </i>
    <i r="1" i="4">
      <x v="4"/>
    </i>
    <i r="1" i="5">
      <x v="5"/>
    </i>
    <i r="1" i="6">
      <x v="6"/>
    </i>
    <i r="1" i="7">
      <x v="7"/>
    </i>
    <i r="1" i="8">
      <x v="8"/>
    </i>
    <i r="1" i="9">
      <x v="9"/>
    </i>
    <i>
      <x v="16"/>
      <x/>
    </i>
    <i r="1" i="1">
      <x v="1"/>
    </i>
    <i r="1" i="2">
      <x v="2"/>
    </i>
    <i r="1" i="3">
      <x v="3"/>
    </i>
    <i r="1" i="4">
      <x v="4"/>
    </i>
    <i r="1" i="5">
      <x v="5"/>
    </i>
    <i r="1" i="6">
      <x v="6"/>
    </i>
    <i r="1" i="7">
      <x v="7"/>
    </i>
    <i r="1" i="8">
      <x v="8"/>
    </i>
    <i r="1" i="9">
      <x v="9"/>
    </i>
    <i>
      <x v="17"/>
      <x/>
    </i>
    <i r="1" i="1">
      <x v="1"/>
    </i>
    <i r="1" i="2">
      <x v="2"/>
    </i>
    <i r="1" i="3">
      <x v="3"/>
    </i>
    <i r="1" i="4">
      <x v="4"/>
    </i>
    <i r="1" i="5">
      <x v="5"/>
    </i>
    <i r="1" i="6">
      <x v="6"/>
    </i>
    <i r="1" i="7">
      <x v="7"/>
    </i>
    <i r="1" i="8">
      <x v="8"/>
    </i>
    <i r="1" i="9">
      <x v="9"/>
    </i>
    <i>
      <x v="18"/>
      <x/>
    </i>
    <i r="1" i="1">
      <x v="1"/>
    </i>
    <i r="1" i="2">
      <x v="2"/>
    </i>
    <i r="1" i="3">
      <x v="3"/>
    </i>
    <i r="1" i="4">
      <x v="4"/>
    </i>
    <i r="1" i="5">
      <x v="5"/>
    </i>
    <i r="1" i="6">
      <x v="6"/>
    </i>
    <i r="1" i="7">
      <x v="7"/>
    </i>
    <i r="1" i="8">
      <x v="8"/>
    </i>
    <i r="1" i="9">
      <x v="9"/>
    </i>
    <i>
      <x v="19"/>
      <x/>
    </i>
    <i r="1" i="1">
      <x v="1"/>
    </i>
    <i r="1" i="2">
      <x v="2"/>
    </i>
    <i r="1" i="3">
      <x v="3"/>
    </i>
    <i r="1" i="4">
      <x v="4"/>
    </i>
    <i r="1" i="5">
      <x v="5"/>
    </i>
    <i r="1" i="6">
      <x v="6"/>
    </i>
    <i r="1" i="7">
      <x v="7"/>
    </i>
    <i r="1" i="8">
      <x v="8"/>
    </i>
    <i r="1" i="9">
      <x v="9"/>
    </i>
    <i>
      <x v="20"/>
      <x/>
    </i>
    <i r="1" i="1">
      <x v="1"/>
    </i>
    <i r="1" i="2">
      <x v="2"/>
    </i>
    <i r="1" i="3">
      <x v="3"/>
    </i>
    <i r="1" i="4">
      <x v="4"/>
    </i>
    <i r="1" i="5">
      <x v="5"/>
    </i>
    <i r="1" i="6">
      <x v="6"/>
    </i>
    <i r="1" i="7">
      <x v="7"/>
    </i>
    <i r="1" i="8">
      <x v="8"/>
    </i>
    <i r="1" i="9">
      <x v="9"/>
    </i>
    <i>
      <x v="21"/>
      <x/>
    </i>
    <i r="1" i="1">
      <x v="1"/>
    </i>
    <i r="1" i="2">
      <x v="2"/>
    </i>
    <i r="1" i="3">
      <x v="3"/>
    </i>
    <i r="1" i="4">
      <x v="4"/>
    </i>
    <i r="1" i="5">
      <x v="5"/>
    </i>
    <i r="1" i="6">
      <x v="6"/>
    </i>
    <i r="1" i="7">
      <x v="7"/>
    </i>
    <i r="1" i="8">
      <x v="8"/>
    </i>
    <i r="1" i="9">
      <x v="9"/>
    </i>
    <i>
      <x v="22"/>
      <x/>
    </i>
    <i r="1" i="1">
      <x v="1"/>
    </i>
    <i r="1" i="2">
      <x v="2"/>
    </i>
    <i r="1" i="3">
      <x v="3"/>
    </i>
    <i r="1" i="4">
      <x v="4"/>
    </i>
    <i r="1" i="5">
      <x v="5"/>
    </i>
    <i r="1" i="6">
      <x v="6"/>
    </i>
    <i r="1" i="7">
      <x v="7"/>
    </i>
    <i r="1" i="8">
      <x v="8"/>
    </i>
    <i r="1" i="9">
      <x v="9"/>
    </i>
    <i>
      <x v="23"/>
      <x/>
    </i>
    <i r="1" i="1">
      <x v="1"/>
    </i>
    <i r="1" i="2">
      <x v="2"/>
    </i>
    <i r="1" i="3">
      <x v="3"/>
    </i>
    <i r="1" i="4">
      <x v="4"/>
    </i>
    <i r="1" i="5">
      <x v="5"/>
    </i>
    <i r="1" i="6">
      <x v="6"/>
    </i>
    <i r="1" i="7">
      <x v="7"/>
    </i>
    <i r="1" i="8">
      <x v="8"/>
    </i>
    <i r="1" i="9">
      <x v="9"/>
    </i>
    <i>
      <x v="24"/>
      <x/>
    </i>
    <i r="1" i="1">
      <x v="1"/>
    </i>
    <i r="1" i="2">
      <x v="2"/>
    </i>
    <i r="1" i="3">
      <x v="3"/>
    </i>
    <i r="1" i="4">
      <x v="4"/>
    </i>
    <i r="1" i="5">
      <x v="5"/>
    </i>
    <i r="1" i="6">
      <x v="6"/>
    </i>
    <i r="1" i="7">
      <x v="7"/>
    </i>
    <i r="1" i="8">
      <x v="8"/>
    </i>
    <i r="1" i="9">
      <x v="9"/>
    </i>
    <i>
      <x v="25"/>
      <x/>
    </i>
    <i r="1" i="1">
      <x v="1"/>
    </i>
    <i r="1" i="2">
      <x v="2"/>
    </i>
    <i r="1" i="3">
      <x v="3"/>
    </i>
    <i r="1" i="4">
      <x v="4"/>
    </i>
    <i r="1" i="5">
      <x v="5"/>
    </i>
    <i r="1" i="6">
      <x v="6"/>
    </i>
    <i r="1" i="7">
      <x v="7"/>
    </i>
    <i r="1" i="8">
      <x v="8"/>
    </i>
    <i r="1" i="9">
      <x v="9"/>
    </i>
    <i>
      <x v="26"/>
      <x/>
    </i>
    <i r="1" i="1">
      <x v="1"/>
    </i>
    <i r="1" i="2">
      <x v="2"/>
    </i>
    <i r="1" i="3">
      <x v="3"/>
    </i>
    <i r="1" i="4">
      <x v="4"/>
    </i>
    <i r="1" i="5">
      <x v="5"/>
    </i>
    <i r="1" i="6">
      <x v="6"/>
    </i>
    <i r="1" i="7">
      <x v="7"/>
    </i>
    <i r="1" i="8">
      <x v="8"/>
    </i>
    <i r="1" i="9">
      <x v="9"/>
    </i>
    <i>
      <x v="27"/>
      <x/>
    </i>
    <i r="1" i="1">
      <x v="1"/>
    </i>
    <i r="1" i="2">
      <x v="2"/>
    </i>
    <i r="1" i="3">
      <x v="3"/>
    </i>
    <i r="1" i="4">
      <x v="4"/>
    </i>
    <i r="1" i="5">
      <x v="5"/>
    </i>
    <i r="1" i="6">
      <x v="6"/>
    </i>
    <i r="1" i="7">
      <x v="7"/>
    </i>
    <i r="1" i="8">
      <x v="8"/>
    </i>
    <i r="1" i="9">
      <x v="9"/>
    </i>
    <i>
      <x v="28"/>
      <x/>
    </i>
    <i r="1" i="1">
      <x v="1"/>
    </i>
    <i r="1" i="2">
      <x v="2"/>
    </i>
    <i r="1" i="3">
      <x v="3"/>
    </i>
    <i r="1" i="4">
      <x v="4"/>
    </i>
    <i r="1" i="5">
      <x v="5"/>
    </i>
    <i r="1" i="6">
      <x v="6"/>
    </i>
    <i r="1" i="7">
      <x v="7"/>
    </i>
    <i r="1" i="8">
      <x v="8"/>
    </i>
    <i r="1" i="9">
      <x v="9"/>
    </i>
    <i>
      <x v="29"/>
      <x/>
    </i>
    <i r="1" i="1">
      <x v="1"/>
    </i>
    <i r="1" i="2">
      <x v="2"/>
    </i>
    <i r="1" i="3">
      <x v="3"/>
    </i>
    <i r="1" i="4">
      <x v="4"/>
    </i>
    <i r="1" i="5">
      <x v="5"/>
    </i>
    <i r="1" i="6">
      <x v="6"/>
    </i>
    <i r="1" i="7">
      <x v="7"/>
    </i>
    <i r="1" i="8">
      <x v="8"/>
    </i>
    <i r="1" i="9">
      <x v="9"/>
    </i>
    <i>
      <x v="30"/>
      <x/>
    </i>
    <i r="1" i="1">
      <x v="1"/>
    </i>
    <i r="1" i="2">
      <x v="2"/>
    </i>
    <i r="1" i="3">
      <x v="3"/>
    </i>
    <i r="1" i="4">
      <x v="4"/>
    </i>
    <i r="1" i="5">
      <x v="5"/>
    </i>
    <i r="1" i="6">
      <x v="6"/>
    </i>
    <i r="1" i="7">
      <x v="7"/>
    </i>
    <i r="1" i="8">
      <x v="8"/>
    </i>
    <i r="1" i="9">
      <x v="9"/>
    </i>
    <i>
      <x v="31"/>
      <x/>
    </i>
    <i r="1" i="1">
      <x v="1"/>
    </i>
    <i r="1" i="2">
      <x v="2"/>
    </i>
    <i r="1" i="3">
      <x v="3"/>
    </i>
    <i r="1" i="4">
      <x v="4"/>
    </i>
    <i r="1" i="5">
      <x v="5"/>
    </i>
    <i r="1" i="6">
      <x v="6"/>
    </i>
    <i r="1" i="7">
      <x v="7"/>
    </i>
    <i r="1" i="8">
      <x v="8"/>
    </i>
    <i r="1" i="9">
      <x v="9"/>
    </i>
    <i>
      <x v="32"/>
      <x/>
    </i>
    <i r="1" i="1">
      <x v="1"/>
    </i>
    <i r="1" i="2">
      <x v="2"/>
    </i>
    <i r="1" i="3">
      <x v="3"/>
    </i>
    <i r="1" i="4">
      <x v="4"/>
    </i>
    <i r="1" i="5">
      <x v="5"/>
    </i>
    <i r="1" i="6">
      <x v="6"/>
    </i>
    <i r="1" i="7">
      <x v="7"/>
    </i>
    <i r="1" i="8">
      <x v="8"/>
    </i>
    <i r="1" i="9">
      <x v="9"/>
    </i>
    <i>
      <x v="33"/>
      <x/>
    </i>
    <i r="1" i="1">
      <x v="1"/>
    </i>
    <i r="1" i="2">
      <x v="2"/>
    </i>
    <i r="1" i="3">
      <x v="3"/>
    </i>
    <i r="1" i="4">
      <x v="4"/>
    </i>
    <i r="1" i="5">
      <x v="5"/>
    </i>
    <i r="1" i="6">
      <x v="6"/>
    </i>
    <i r="1" i="7">
      <x v="7"/>
    </i>
    <i r="1" i="8">
      <x v="8"/>
    </i>
    <i r="1" i="9">
      <x v="9"/>
    </i>
    <i>
      <x v="34"/>
      <x/>
    </i>
    <i r="1" i="1">
      <x v="1"/>
    </i>
    <i r="1" i="2">
      <x v="2"/>
    </i>
    <i r="1" i="3">
      <x v="3"/>
    </i>
    <i r="1" i="4">
      <x v="4"/>
    </i>
    <i r="1" i="5">
      <x v="5"/>
    </i>
    <i r="1" i="6">
      <x v="6"/>
    </i>
    <i r="1" i="7">
      <x v="7"/>
    </i>
    <i r="1" i="8">
      <x v="8"/>
    </i>
    <i r="1" i="9">
      <x v="9"/>
    </i>
    <i>
      <x v="35"/>
      <x/>
    </i>
    <i r="1" i="1">
      <x v="1"/>
    </i>
    <i r="1" i="2">
      <x v="2"/>
    </i>
    <i r="1" i="3">
      <x v="3"/>
    </i>
    <i r="1" i="4">
      <x v="4"/>
    </i>
    <i r="1" i="5">
      <x v="5"/>
    </i>
    <i r="1" i="6">
      <x v="6"/>
    </i>
    <i r="1" i="7">
      <x v="7"/>
    </i>
    <i r="1" i="8">
      <x v="8"/>
    </i>
    <i r="1" i="9">
      <x v="9"/>
    </i>
    <i>
      <x v="36"/>
      <x/>
    </i>
    <i r="1" i="1">
      <x v="1"/>
    </i>
    <i r="1" i="2">
      <x v="2"/>
    </i>
    <i r="1" i="3">
      <x v="3"/>
    </i>
    <i r="1" i="4">
      <x v="4"/>
    </i>
    <i r="1" i="5">
      <x v="5"/>
    </i>
    <i r="1" i="6">
      <x v="6"/>
    </i>
    <i r="1" i="7">
      <x v="7"/>
    </i>
    <i r="1" i="8">
      <x v="8"/>
    </i>
    <i r="1" i="9">
      <x v="9"/>
    </i>
    <i>
      <x v="37"/>
      <x/>
    </i>
    <i r="1" i="1">
      <x v="1"/>
    </i>
    <i r="1" i="2">
      <x v="2"/>
    </i>
    <i r="1" i="3">
      <x v="3"/>
    </i>
    <i r="1" i="4">
      <x v="4"/>
    </i>
    <i r="1" i="5">
      <x v="5"/>
    </i>
    <i r="1" i="6">
      <x v="6"/>
    </i>
    <i r="1" i="7">
      <x v="7"/>
    </i>
    <i r="1" i="8">
      <x v="8"/>
    </i>
    <i r="1" i="9">
      <x v="9"/>
    </i>
    <i>
      <x v="38"/>
      <x/>
    </i>
    <i r="1" i="1">
      <x v="1"/>
    </i>
    <i r="1" i="2">
      <x v="2"/>
    </i>
    <i r="1" i="3">
      <x v="3"/>
    </i>
    <i r="1" i="4">
      <x v="4"/>
    </i>
    <i r="1" i="5">
      <x v="5"/>
    </i>
    <i r="1" i="6">
      <x v="6"/>
    </i>
    <i r="1" i="7">
      <x v="7"/>
    </i>
    <i r="1" i="8">
      <x v="8"/>
    </i>
    <i r="1" i="9">
      <x v="9"/>
    </i>
    <i>
      <x v="39"/>
      <x/>
    </i>
    <i r="1" i="1">
      <x v="1"/>
    </i>
    <i r="1" i="2">
      <x v="2"/>
    </i>
    <i r="1" i="3">
      <x v="3"/>
    </i>
    <i r="1" i="4">
      <x v="4"/>
    </i>
    <i r="1" i="5">
      <x v="5"/>
    </i>
    <i r="1" i="6">
      <x v="6"/>
    </i>
    <i r="1" i="7">
      <x v="7"/>
    </i>
    <i r="1" i="8">
      <x v="8"/>
    </i>
    <i r="1" i="9">
      <x v="9"/>
    </i>
    <i>
      <x v="40"/>
      <x/>
    </i>
    <i r="1" i="1">
      <x v="1"/>
    </i>
    <i r="1" i="2">
      <x v="2"/>
    </i>
    <i r="1" i="3">
      <x v="3"/>
    </i>
    <i r="1" i="4">
      <x v="4"/>
    </i>
    <i r="1" i="5">
      <x v="5"/>
    </i>
    <i r="1" i="6">
      <x v="6"/>
    </i>
    <i r="1" i="7">
      <x v="7"/>
    </i>
    <i r="1" i="8">
      <x v="8"/>
    </i>
    <i r="1" i="9">
      <x v="9"/>
    </i>
    <i>
      <x v="41"/>
      <x/>
    </i>
    <i r="1" i="1">
      <x v="1"/>
    </i>
    <i r="1" i="2">
      <x v="2"/>
    </i>
    <i r="1" i="3">
      <x v="3"/>
    </i>
    <i r="1" i="4">
      <x v="4"/>
    </i>
    <i r="1" i="5">
      <x v="5"/>
    </i>
    <i r="1" i="6">
      <x v="6"/>
    </i>
    <i r="1" i="7">
      <x v="7"/>
    </i>
    <i r="1" i="8">
      <x v="8"/>
    </i>
    <i r="1" i="9">
      <x v="9"/>
    </i>
    <i>
      <x v="42"/>
      <x/>
    </i>
    <i r="1" i="1">
      <x v="1"/>
    </i>
    <i r="1" i="2">
      <x v="2"/>
    </i>
    <i r="1" i="3">
      <x v="3"/>
    </i>
    <i r="1" i="4">
      <x v="4"/>
    </i>
    <i r="1" i="5">
      <x v="5"/>
    </i>
    <i r="1" i="6">
      <x v="6"/>
    </i>
    <i r="1" i="7">
      <x v="7"/>
    </i>
    <i r="1" i="8">
      <x v="8"/>
    </i>
    <i r="1" i="9">
      <x v="9"/>
    </i>
    <i>
      <x v="43"/>
      <x/>
    </i>
    <i r="1" i="1">
      <x v="1"/>
    </i>
    <i r="1" i="2">
      <x v="2"/>
    </i>
    <i r="1" i="3">
      <x v="3"/>
    </i>
    <i r="1" i="4">
      <x v="4"/>
    </i>
    <i r="1" i="5">
      <x v="5"/>
    </i>
    <i r="1" i="6">
      <x v="6"/>
    </i>
    <i r="1" i="7">
      <x v="7"/>
    </i>
    <i r="1" i="8">
      <x v="8"/>
    </i>
    <i r="1" i="9">
      <x v="9"/>
    </i>
    <i>
      <x v="44"/>
      <x/>
    </i>
    <i r="1" i="1">
      <x v="1"/>
    </i>
    <i r="1" i="2">
      <x v="2"/>
    </i>
    <i r="1" i="3">
      <x v="3"/>
    </i>
    <i r="1" i="4">
      <x v="4"/>
    </i>
    <i r="1" i="5">
      <x v="5"/>
    </i>
    <i r="1" i="6">
      <x v="6"/>
    </i>
    <i r="1" i="7">
      <x v="7"/>
    </i>
    <i r="1" i="8">
      <x v="8"/>
    </i>
    <i r="1" i="9">
      <x v="9"/>
    </i>
    <i>
      <x v="45"/>
      <x/>
    </i>
    <i r="1" i="1">
      <x v="1"/>
    </i>
    <i r="1" i="2">
      <x v="2"/>
    </i>
    <i r="1" i="3">
      <x v="3"/>
    </i>
    <i r="1" i="4">
      <x v="4"/>
    </i>
    <i r="1" i="5">
      <x v="5"/>
    </i>
    <i r="1" i="6">
      <x v="6"/>
    </i>
    <i r="1" i="7">
      <x v="7"/>
    </i>
    <i r="1" i="8">
      <x v="8"/>
    </i>
    <i r="1" i="9">
      <x v="9"/>
    </i>
    <i>
      <x v="46"/>
      <x/>
    </i>
    <i r="1" i="1">
      <x v="1"/>
    </i>
    <i r="1" i="2">
      <x v="2"/>
    </i>
    <i r="1" i="3">
      <x v="3"/>
    </i>
    <i r="1" i="4">
      <x v="4"/>
    </i>
    <i r="1" i="5">
      <x v="5"/>
    </i>
    <i r="1" i="6">
      <x v="6"/>
    </i>
    <i r="1" i="7">
      <x v="7"/>
    </i>
    <i r="1" i="8">
      <x v="8"/>
    </i>
    <i r="1" i="9">
      <x v="9"/>
    </i>
    <i>
      <x v="47"/>
      <x/>
    </i>
    <i r="1" i="1">
      <x v="1"/>
    </i>
    <i r="1" i="2">
      <x v="2"/>
    </i>
    <i r="1" i="3">
      <x v="3"/>
    </i>
    <i r="1" i="4">
      <x v="4"/>
    </i>
    <i r="1" i="5">
      <x v="5"/>
    </i>
    <i r="1" i="6">
      <x v="6"/>
    </i>
    <i r="1" i="7">
      <x v="7"/>
    </i>
    <i r="1" i="8">
      <x v="8"/>
    </i>
    <i r="1" i="9">
      <x v="9"/>
    </i>
    <i>
      <x v="48"/>
      <x/>
    </i>
    <i r="1" i="1">
      <x v="1"/>
    </i>
    <i r="1" i="2">
      <x v="2"/>
    </i>
    <i r="1" i="3">
      <x v="3"/>
    </i>
    <i r="1" i="4">
      <x v="4"/>
    </i>
    <i r="1" i="5">
      <x v="5"/>
    </i>
    <i r="1" i="6">
      <x v="6"/>
    </i>
    <i r="1" i="7">
      <x v="7"/>
    </i>
    <i r="1" i="8">
      <x v="8"/>
    </i>
    <i r="1" i="9">
      <x v="9"/>
    </i>
    <i>
      <x v="49"/>
      <x/>
    </i>
    <i r="1" i="1">
      <x v="1"/>
    </i>
    <i r="1" i="2">
      <x v="2"/>
    </i>
    <i r="1" i="3">
      <x v="3"/>
    </i>
    <i r="1" i="4">
      <x v="4"/>
    </i>
    <i r="1" i="5">
      <x v="5"/>
    </i>
    <i r="1" i="6">
      <x v="6"/>
    </i>
    <i r="1" i="7">
      <x v="7"/>
    </i>
    <i r="1" i="8">
      <x v="8"/>
    </i>
    <i r="1" i="9">
      <x v="9"/>
    </i>
    <i>
      <x v="50"/>
      <x/>
    </i>
    <i r="1" i="1">
      <x v="1"/>
    </i>
    <i r="1" i="2">
      <x v="2"/>
    </i>
    <i r="1" i="3">
      <x v="3"/>
    </i>
    <i r="1" i="4">
      <x v="4"/>
    </i>
    <i r="1" i="5">
      <x v="5"/>
    </i>
    <i r="1" i="6">
      <x v="6"/>
    </i>
    <i r="1" i="7">
      <x v="7"/>
    </i>
    <i r="1" i="8">
      <x v="8"/>
    </i>
    <i r="1" i="9">
      <x v="9"/>
    </i>
    <i>
      <x v="51"/>
      <x/>
    </i>
    <i r="1" i="1">
      <x v="1"/>
    </i>
    <i r="1" i="2">
      <x v="2"/>
    </i>
    <i r="1" i="3">
      <x v="3"/>
    </i>
    <i r="1" i="4">
      <x v="4"/>
    </i>
    <i r="1" i="5">
      <x v="5"/>
    </i>
    <i r="1" i="6">
      <x v="6"/>
    </i>
    <i r="1" i="7">
      <x v="7"/>
    </i>
    <i r="1" i="8">
      <x v="8"/>
    </i>
    <i r="1" i="9">
      <x v="9"/>
    </i>
    <i>
      <x v="52"/>
      <x/>
    </i>
    <i r="1" i="1">
      <x v="1"/>
    </i>
    <i r="1" i="2">
      <x v="2"/>
    </i>
    <i r="1" i="3">
      <x v="3"/>
    </i>
    <i r="1" i="4">
      <x v="4"/>
    </i>
    <i r="1" i="5">
      <x v="5"/>
    </i>
    <i r="1" i="6">
      <x v="6"/>
    </i>
    <i r="1" i="7">
      <x v="7"/>
    </i>
    <i r="1" i="8">
      <x v="8"/>
    </i>
    <i r="1" i="9">
      <x v="9"/>
    </i>
    <i>
      <x v="53"/>
      <x/>
    </i>
    <i r="1" i="1">
      <x v="1"/>
    </i>
    <i r="1" i="2">
      <x v="2"/>
    </i>
    <i r="1" i="3">
      <x v="3"/>
    </i>
    <i r="1" i="4">
      <x v="4"/>
    </i>
    <i r="1" i="5">
      <x v="5"/>
    </i>
    <i r="1" i="6">
      <x v="6"/>
    </i>
    <i r="1" i="7">
      <x v="7"/>
    </i>
    <i r="1" i="8">
      <x v="8"/>
    </i>
    <i r="1" i="9">
      <x v="9"/>
    </i>
    <i>
      <x v="54"/>
      <x/>
    </i>
    <i r="1" i="1">
      <x v="1"/>
    </i>
    <i r="1" i="2">
      <x v="2"/>
    </i>
    <i r="1" i="3">
      <x v="3"/>
    </i>
    <i r="1" i="4">
      <x v="4"/>
    </i>
    <i r="1" i="5">
      <x v="5"/>
    </i>
    <i r="1" i="6">
      <x v="6"/>
    </i>
    <i r="1" i="7">
      <x v="7"/>
    </i>
    <i r="1" i="8">
      <x v="8"/>
    </i>
    <i r="1" i="9">
      <x v="9"/>
    </i>
    <i>
      <x v="55"/>
      <x/>
    </i>
    <i r="1" i="1">
      <x v="1"/>
    </i>
    <i r="1" i="2">
      <x v="2"/>
    </i>
    <i r="1" i="3">
      <x v="3"/>
    </i>
    <i r="1" i="4">
      <x v="4"/>
    </i>
    <i r="1" i="5">
      <x v="5"/>
    </i>
    <i r="1" i="6">
      <x v="6"/>
    </i>
    <i r="1" i="7">
      <x v="7"/>
    </i>
    <i r="1" i="8">
      <x v="8"/>
    </i>
    <i r="1" i="9">
      <x v="9"/>
    </i>
    <i>
      <x v="56"/>
      <x/>
    </i>
    <i r="1" i="1">
      <x v="1"/>
    </i>
    <i r="1" i="2">
      <x v="2"/>
    </i>
    <i r="1" i="3">
      <x v="3"/>
    </i>
    <i r="1" i="4">
      <x v="4"/>
    </i>
    <i r="1" i="5">
      <x v="5"/>
    </i>
    <i r="1" i="6">
      <x v="6"/>
    </i>
    <i r="1" i="7">
      <x v="7"/>
    </i>
    <i r="1" i="8">
      <x v="8"/>
    </i>
    <i r="1" i="9">
      <x v="9"/>
    </i>
    <i>
      <x v="57"/>
      <x/>
    </i>
    <i r="1" i="1">
      <x v="1"/>
    </i>
    <i r="1" i="2">
      <x v="2"/>
    </i>
    <i r="1" i="3">
      <x v="3"/>
    </i>
    <i r="1" i="4">
      <x v="4"/>
    </i>
    <i r="1" i="5">
      <x v="5"/>
    </i>
    <i r="1" i="6">
      <x v="6"/>
    </i>
    <i r="1" i="7">
      <x v="7"/>
    </i>
    <i r="1" i="8">
      <x v="8"/>
    </i>
    <i r="1" i="9">
      <x v="9"/>
    </i>
    <i>
      <x v="58"/>
      <x/>
    </i>
    <i r="1" i="1">
      <x v="1"/>
    </i>
    <i r="1" i="2">
      <x v="2"/>
    </i>
    <i r="1" i="3">
      <x v="3"/>
    </i>
    <i r="1" i="4">
      <x v="4"/>
    </i>
    <i r="1" i="5">
      <x v="5"/>
    </i>
    <i r="1" i="6">
      <x v="6"/>
    </i>
    <i r="1" i="7">
      <x v="7"/>
    </i>
    <i r="1" i="8">
      <x v="8"/>
    </i>
    <i r="1" i="9">
      <x v="9"/>
    </i>
    <i>
      <x v="59"/>
      <x/>
    </i>
    <i r="1" i="1">
      <x v="1"/>
    </i>
    <i r="1" i="2">
      <x v="2"/>
    </i>
    <i r="1" i="3">
      <x v="3"/>
    </i>
    <i r="1" i="4">
      <x v="4"/>
    </i>
    <i r="1" i="5">
      <x v="5"/>
    </i>
    <i r="1" i="6">
      <x v="6"/>
    </i>
    <i r="1" i="7">
      <x v="7"/>
    </i>
    <i r="1" i="8">
      <x v="8"/>
    </i>
    <i r="1" i="9">
      <x v="9"/>
    </i>
    <i>
      <x v="60"/>
      <x/>
    </i>
    <i r="1" i="1">
      <x v="1"/>
    </i>
    <i r="1" i="2">
      <x v="2"/>
    </i>
    <i r="1" i="3">
      <x v="3"/>
    </i>
    <i r="1" i="4">
      <x v="4"/>
    </i>
    <i r="1" i="5">
      <x v="5"/>
    </i>
    <i r="1" i="6">
      <x v="6"/>
    </i>
    <i r="1" i="7">
      <x v="7"/>
    </i>
    <i r="1" i="8">
      <x v="8"/>
    </i>
    <i r="1" i="9">
      <x v="9"/>
    </i>
    <i>
      <x v="61"/>
      <x/>
    </i>
    <i r="1" i="1">
      <x v="1"/>
    </i>
    <i r="1" i="2">
      <x v="2"/>
    </i>
    <i r="1" i="3">
      <x v="3"/>
    </i>
    <i r="1" i="4">
      <x v="4"/>
    </i>
    <i r="1" i="5">
      <x v="5"/>
    </i>
    <i r="1" i="6">
      <x v="6"/>
    </i>
    <i r="1" i="7">
      <x v="7"/>
    </i>
    <i r="1" i="8">
      <x v="8"/>
    </i>
    <i r="1" i="9">
      <x v="9"/>
    </i>
    <i>
      <x v="62"/>
      <x/>
    </i>
    <i r="1" i="1">
      <x v="1"/>
    </i>
    <i r="1" i="2">
      <x v="2"/>
    </i>
    <i r="1" i="3">
      <x v="3"/>
    </i>
    <i r="1" i="4">
      <x v="4"/>
    </i>
    <i r="1" i="5">
      <x v="5"/>
    </i>
    <i r="1" i="6">
      <x v="6"/>
    </i>
    <i r="1" i="7">
      <x v="7"/>
    </i>
    <i r="1" i="8">
      <x v="8"/>
    </i>
    <i r="1" i="9">
      <x v="9"/>
    </i>
    <i>
      <x v="63"/>
      <x/>
    </i>
    <i r="1" i="1">
      <x v="1"/>
    </i>
    <i r="1" i="2">
      <x v="2"/>
    </i>
    <i r="1" i="3">
      <x v="3"/>
    </i>
    <i r="1" i="4">
      <x v="4"/>
    </i>
    <i r="1" i="5">
      <x v="5"/>
    </i>
    <i r="1" i="6">
      <x v="6"/>
    </i>
    <i r="1" i="7">
      <x v="7"/>
    </i>
    <i r="1" i="8">
      <x v="8"/>
    </i>
    <i r="1" i="9">
      <x v="9"/>
    </i>
    <i>
      <x v="64"/>
      <x/>
    </i>
    <i r="1" i="1">
      <x v="1"/>
    </i>
    <i r="1" i="2">
      <x v="2"/>
    </i>
    <i r="1" i="3">
      <x v="3"/>
    </i>
    <i r="1" i="4">
      <x v="4"/>
    </i>
    <i r="1" i="5">
      <x v="5"/>
    </i>
    <i r="1" i="6">
      <x v="6"/>
    </i>
    <i r="1" i="7">
      <x v="7"/>
    </i>
    <i r="1" i="8">
      <x v="8"/>
    </i>
    <i r="1" i="9">
      <x v="9"/>
    </i>
    <i>
      <x v="65"/>
      <x/>
    </i>
    <i r="1" i="1">
      <x v="1"/>
    </i>
    <i r="1" i="2">
      <x v="2"/>
    </i>
    <i r="1" i="3">
      <x v="3"/>
    </i>
    <i r="1" i="4">
      <x v="4"/>
    </i>
    <i r="1" i="5">
      <x v="5"/>
    </i>
    <i r="1" i="6">
      <x v="6"/>
    </i>
    <i r="1" i="7">
      <x v="7"/>
    </i>
    <i r="1" i="8">
      <x v="8"/>
    </i>
    <i r="1" i="9">
      <x v="9"/>
    </i>
    <i>
      <x v="66"/>
      <x/>
    </i>
    <i r="1" i="1">
      <x v="1"/>
    </i>
    <i r="1" i="2">
      <x v="2"/>
    </i>
    <i r="1" i="3">
      <x v="3"/>
    </i>
    <i r="1" i="4">
      <x v="4"/>
    </i>
    <i r="1" i="5">
      <x v="5"/>
    </i>
    <i r="1" i="6">
      <x v="6"/>
    </i>
    <i r="1" i="7">
      <x v="7"/>
    </i>
    <i r="1" i="8">
      <x v="8"/>
    </i>
    <i r="1" i="9">
      <x v="9"/>
    </i>
    <i>
      <x v="67"/>
      <x/>
    </i>
    <i r="1" i="1">
      <x v="1"/>
    </i>
    <i r="1" i="2">
      <x v="2"/>
    </i>
    <i r="1" i="3">
      <x v="3"/>
    </i>
    <i r="1" i="4">
      <x v="4"/>
    </i>
    <i r="1" i="5">
      <x v="5"/>
    </i>
    <i r="1" i="6">
      <x v="6"/>
    </i>
    <i r="1" i="7">
      <x v="7"/>
    </i>
    <i r="1" i="8">
      <x v="8"/>
    </i>
    <i r="1" i="9">
      <x v="9"/>
    </i>
    <i>
      <x v="68"/>
      <x/>
    </i>
    <i r="1" i="1">
      <x v="1"/>
    </i>
    <i r="1" i="2">
      <x v="2"/>
    </i>
    <i r="1" i="3">
      <x v="3"/>
    </i>
    <i r="1" i="4">
      <x v="4"/>
    </i>
    <i r="1" i="5">
      <x v="5"/>
    </i>
    <i r="1" i="6">
      <x v="6"/>
    </i>
    <i r="1" i="7">
      <x v="7"/>
    </i>
    <i r="1" i="8">
      <x v="8"/>
    </i>
    <i r="1" i="9">
      <x v="9"/>
    </i>
    <i>
      <x v="69"/>
      <x/>
    </i>
    <i r="1" i="1">
      <x v="1"/>
    </i>
    <i r="1" i="2">
      <x v="2"/>
    </i>
    <i r="1" i="3">
      <x v="3"/>
    </i>
    <i r="1" i="4">
      <x v="4"/>
    </i>
    <i r="1" i="5">
      <x v="5"/>
    </i>
    <i r="1" i="6">
      <x v="6"/>
    </i>
    <i r="1" i="7">
      <x v="7"/>
    </i>
    <i r="1" i="8">
      <x v="8"/>
    </i>
    <i r="1" i="9">
      <x v="9"/>
    </i>
    <i>
      <x v="70"/>
      <x/>
    </i>
    <i r="1" i="1">
      <x v="1"/>
    </i>
    <i r="1" i="2">
      <x v="2"/>
    </i>
    <i r="1" i="3">
      <x v="3"/>
    </i>
    <i r="1" i="4">
      <x v="4"/>
    </i>
    <i r="1" i="5">
      <x v="5"/>
    </i>
    <i r="1" i="6">
      <x v="6"/>
    </i>
    <i r="1" i="7">
      <x v="7"/>
    </i>
    <i r="1" i="8">
      <x v="8"/>
    </i>
    <i r="1" i="9">
      <x v="9"/>
    </i>
    <i>
      <x v="71"/>
      <x/>
    </i>
    <i r="1" i="1">
      <x v="1"/>
    </i>
    <i r="1" i="2">
      <x v="2"/>
    </i>
    <i r="1" i="3">
      <x v="3"/>
    </i>
    <i r="1" i="4">
      <x v="4"/>
    </i>
    <i r="1" i="5">
      <x v="5"/>
    </i>
    <i r="1" i="6">
      <x v="6"/>
    </i>
    <i r="1" i="7">
      <x v="7"/>
    </i>
    <i r="1" i="8">
      <x v="8"/>
    </i>
    <i r="1" i="9">
      <x v="9"/>
    </i>
    <i>
      <x v="72"/>
      <x/>
    </i>
    <i r="1" i="1">
      <x v="1"/>
    </i>
    <i r="1" i="2">
      <x v="2"/>
    </i>
    <i r="1" i="3">
      <x v="3"/>
    </i>
    <i r="1" i="4">
      <x v="4"/>
    </i>
    <i r="1" i="5">
      <x v="5"/>
    </i>
    <i r="1" i="6">
      <x v="6"/>
    </i>
    <i r="1" i="7">
      <x v="7"/>
    </i>
    <i r="1" i="8">
      <x v="8"/>
    </i>
    <i r="1" i="9">
      <x v="9"/>
    </i>
    <i>
      <x v="73"/>
      <x/>
    </i>
    <i r="1" i="1">
      <x v="1"/>
    </i>
    <i r="1" i="2">
      <x v="2"/>
    </i>
    <i r="1" i="3">
      <x v="3"/>
    </i>
    <i r="1" i="4">
      <x v="4"/>
    </i>
    <i r="1" i="5">
      <x v="5"/>
    </i>
    <i r="1" i="6">
      <x v="6"/>
    </i>
    <i r="1" i="7">
      <x v="7"/>
    </i>
    <i r="1" i="8">
      <x v="8"/>
    </i>
    <i r="1" i="9">
      <x v="9"/>
    </i>
    <i>
      <x v="74"/>
      <x/>
    </i>
    <i r="1" i="1">
      <x v="1"/>
    </i>
    <i r="1" i="2">
      <x v="2"/>
    </i>
    <i r="1" i="3">
      <x v="3"/>
    </i>
    <i r="1" i="4">
      <x v="4"/>
    </i>
    <i r="1" i="5">
      <x v="5"/>
    </i>
    <i r="1" i="6">
      <x v="6"/>
    </i>
    <i r="1" i="7">
      <x v="7"/>
    </i>
    <i r="1" i="8">
      <x v="8"/>
    </i>
    <i r="1" i="9">
      <x v="9"/>
    </i>
    <i>
      <x v="75"/>
      <x/>
    </i>
    <i r="1" i="1">
      <x v="1"/>
    </i>
    <i r="1" i="2">
      <x v="2"/>
    </i>
    <i r="1" i="3">
      <x v="3"/>
    </i>
    <i r="1" i="4">
      <x v="4"/>
    </i>
    <i r="1" i="5">
      <x v="5"/>
    </i>
    <i r="1" i="6">
      <x v="6"/>
    </i>
    <i r="1" i="7">
      <x v="7"/>
    </i>
    <i r="1" i="8">
      <x v="8"/>
    </i>
    <i r="1" i="9">
      <x v="9"/>
    </i>
    <i>
      <x v="76"/>
      <x/>
    </i>
    <i r="1" i="1">
      <x v="1"/>
    </i>
    <i r="1" i="2">
      <x v="2"/>
    </i>
    <i r="1" i="3">
      <x v="3"/>
    </i>
    <i r="1" i="4">
      <x v="4"/>
    </i>
    <i r="1" i="5">
      <x v="5"/>
    </i>
    <i r="1" i="6">
      <x v="6"/>
    </i>
    <i r="1" i="7">
      <x v="7"/>
    </i>
    <i r="1" i="8">
      <x v="8"/>
    </i>
    <i r="1" i="9">
      <x v="9"/>
    </i>
    <i>
      <x v="77"/>
      <x/>
    </i>
    <i r="1" i="1">
      <x v="1"/>
    </i>
    <i r="1" i="2">
      <x v="2"/>
    </i>
    <i r="1" i="3">
      <x v="3"/>
    </i>
    <i r="1" i="4">
      <x v="4"/>
    </i>
    <i r="1" i="5">
      <x v="5"/>
    </i>
    <i r="1" i="6">
      <x v="6"/>
    </i>
    <i r="1" i="7">
      <x v="7"/>
    </i>
    <i r="1" i="8">
      <x v="8"/>
    </i>
    <i r="1" i="9">
      <x v="9"/>
    </i>
    <i>
      <x v="78"/>
      <x/>
    </i>
    <i r="1" i="1">
      <x v="1"/>
    </i>
    <i r="1" i="2">
      <x v="2"/>
    </i>
    <i r="1" i="3">
      <x v="3"/>
    </i>
    <i r="1" i="4">
      <x v="4"/>
    </i>
    <i r="1" i="5">
      <x v="5"/>
    </i>
    <i r="1" i="6">
      <x v="6"/>
    </i>
    <i r="1" i="7">
      <x v="7"/>
    </i>
    <i r="1" i="8">
      <x v="8"/>
    </i>
    <i r="1" i="9">
      <x v="9"/>
    </i>
    <i>
      <x v="79"/>
      <x/>
    </i>
    <i r="1" i="1">
      <x v="1"/>
    </i>
    <i r="1" i="2">
      <x v="2"/>
    </i>
    <i r="1" i="3">
      <x v="3"/>
    </i>
    <i r="1" i="4">
      <x v="4"/>
    </i>
    <i r="1" i="5">
      <x v="5"/>
    </i>
    <i r="1" i="6">
      <x v="6"/>
    </i>
    <i r="1" i="7">
      <x v="7"/>
    </i>
    <i r="1" i="8">
      <x v="8"/>
    </i>
    <i r="1" i="9">
      <x v="9"/>
    </i>
    <i>
      <x v="80"/>
      <x/>
    </i>
    <i r="1" i="1">
      <x v="1"/>
    </i>
    <i r="1" i="2">
      <x v="2"/>
    </i>
    <i r="1" i="3">
      <x v="3"/>
    </i>
    <i r="1" i="4">
      <x v="4"/>
    </i>
    <i r="1" i="5">
      <x v="5"/>
    </i>
    <i r="1" i="6">
      <x v="6"/>
    </i>
    <i r="1" i="7">
      <x v="7"/>
    </i>
    <i r="1" i="8">
      <x v="8"/>
    </i>
    <i r="1" i="9">
      <x v="9"/>
    </i>
    <i>
      <x v="81"/>
      <x/>
    </i>
    <i r="1" i="1">
      <x v="1"/>
    </i>
    <i r="1" i="2">
      <x v="2"/>
    </i>
    <i r="1" i="3">
      <x v="3"/>
    </i>
    <i r="1" i="4">
      <x v="4"/>
    </i>
    <i r="1" i="5">
      <x v="5"/>
    </i>
    <i r="1" i="6">
      <x v="6"/>
    </i>
    <i r="1" i="7">
      <x v="7"/>
    </i>
    <i r="1" i="8">
      <x v="8"/>
    </i>
    <i r="1" i="9">
      <x v="9"/>
    </i>
    <i t="grand">
      <x/>
    </i>
    <i t="grand" i="1">
      <x/>
    </i>
    <i t="grand" i="2">
      <x/>
    </i>
    <i t="grand" i="3">
      <x/>
    </i>
    <i t="grand" i="4">
      <x/>
    </i>
    <i t="grand" i="5">
      <x/>
    </i>
    <i t="grand" i="6">
      <x/>
    </i>
    <i t="grand" i="7">
      <x/>
    </i>
    <i t="grand" i="8">
      <x/>
    </i>
    <i t="grand" i="9">
      <x/>
    </i>
  </rowItems>
  <colItems count="1">
    <i/>
  </colItems>
  <dataFields count="10">
    <dataField name="Medel av − 0.00" fld="1" subtotal="average" baseField="0" baseItem="0"/>
    <dataField name="Medel av − 0.01" fld="2" subtotal="average" baseField="0" baseItem="0"/>
    <dataField name="Medel av − 0.02" fld="3" subtotal="average" baseField="0" baseItem="0"/>
    <dataField name="Medel av − 0.03" fld="4" subtotal="average" baseField="0" baseItem="0"/>
    <dataField name="Medel av − 0.04" fld="5" subtotal="average" baseField="0" baseItem="0"/>
    <dataField name="Medel av − 0.05" fld="6" subtotal="average" baseField="0" baseItem="0"/>
    <dataField name="Medel av − 0.06" fld="7" subtotal="average" baseField="0" baseItem="0"/>
    <dataField name="Medel av − 0.07" fld="8" subtotal="average" baseField="0" baseItem="0"/>
    <dataField name="Medel av − 0.08" fld="9" subtotal="average" baseField="0" baseItem="0"/>
    <dataField name="Medel av − 0.09" fld="10" subtotal="average" baseField="0" baseItem="0"/>
  </dataFields>
  <formats count="2">
    <format dxfId="1">
      <pivotArea outline="0" collapsedLevelsAreSubtotals="1" fieldPosition="0"/>
    </format>
    <format dxfId="0">
      <pivotArea dataOnly="0" labelOnly="1" grandCol="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80C4-0F5F-4D8C-AADD-B61D73A59FCE}">
  <dimension ref="A1:AK56"/>
  <sheetViews>
    <sheetView tabSelected="1" zoomScale="70" zoomScaleNormal="70" workbookViewId="0">
      <selection activeCell="I51" sqref="I51"/>
    </sheetView>
  </sheetViews>
  <sheetFormatPr defaultRowHeight="14.5" x14ac:dyDescent="0.35"/>
  <cols>
    <col min="1" max="1" width="25.26953125" customWidth="1"/>
    <col min="2" max="2" width="11.54296875" bestFit="1" customWidth="1"/>
    <col min="5" max="5" width="9.1796875" style="46"/>
    <col min="13" max="13" width="9.1796875" style="46"/>
    <col min="14" max="14" width="9.81640625" bestFit="1" customWidth="1"/>
    <col min="21" max="21" width="9.1796875" style="46"/>
    <col min="24" max="24" width="9.1796875" style="46"/>
    <col min="25" max="27" width="9.26953125" bestFit="1" customWidth="1"/>
    <col min="28" max="29" width="9.81640625" bestFit="1" customWidth="1"/>
    <col min="36" max="37" width="9.81640625" bestFit="1" customWidth="1"/>
  </cols>
  <sheetData>
    <row r="1" spans="1:37" x14ac:dyDescent="0.35">
      <c r="A1" t="s">
        <v>21</v>
      </c>
      <c r="B1" s="53">
        <v>0.3</v>
      </c>
      <c r="C1" s="60"/>
    </row>
    <row r="2" spans="1:37" x14ac:dyDescent="0.35">
      <c r="A2" t="s">
        <v>36</v>
      </c>
      <c r="B2" s="56">
        <v>30</v>
      </c>
      <c r="T2" s="3" t="s">
        <v>140</v>
      </c>
      <c r="W2" s="3" t="s">
        <v>141</v>
      </c>
      <c r="AE2" s="3" t="s">
        <v>142</v>
      </c>
    </row>
    <row r="3" spans="1:37" x14ac:dyDescent="0.35">
      <c r="A3" t="s">
        <v>143</v>
      </c>
      <c r="B3" s="59">
        <v>30</v>
      </c>
      <c r="C3" s="52"/>
      <c r="E3" s="62" t="s">
        <v>144</v>
      </c>
      <c r="F3" s="52">
        <v>0.1</v>
      </c>
      <c r="G3" s="52">
        <v>0.2</v>
      </c>
      <c r="H3" s="52">
        <v>0.3</v>
      </c>
      <c r="I3" s="52">
        <v>0.4</v>
      </c>
      <c r="J3" s="52">
        <v>0.5</v>
      </c>
      <c r="M3" s="62" t="s">
        <v>144</v>
      </c>
      <c r="N3" s="58">
        <v>0.1</v>
      </c>
      <c r="O3" s="58">
        <v>0.2</v>
      </c>
      <c r="P3" s="58">
        <v>0.3</v>
      </c>
      <c r="Q3" s="58">
        <v>0.4</v>
      </c>
      <c r="R3" s="58">
        <v>0.5</v>
      </c>
    </row>
    <row r="4" spans="1:37" x14ac:dyDescent="0.35">
      <c r="A4" t="s">
        <v>145</v>
      </c>
      <c r="B4" s="59">
        <f>30/2</f>
        <v>15</v>
      </c>
      <c r="C4" s="52"/>
      <c r="D4" t="s">
        <v>146</v>
      </c>
      <c r="E4" s="62">
        <f>B7</f>
        <v>51.1</v>
      </c>
      <c r="F4">
        <f t="shared" ref="F4:J5" si="0">((-$B$1*$E4)/(F$3*$E4))</f>
        <v>-3</v>
      </c>
      <c r="G4">
        <f t="shared" si="0"/>
        <v>-1.5</v>
      </c>
      <c r="H4">
        <f t="shared" si="0"/>
        <v>-1</v>
      </c>
      <c r="I4">
        <f t="shared" si="0"/>
        <v>-0.75</v>
      </c>
      <c r="J4">
        <f t="shared" si="0"/>
        <v>-0.6</v>
      </c>
      <c r="L4" t="s">
        <v>146</v>
      </c>
      <c r="M4" s="62">
        <f>B7</f>
        <v>51.1</v>
      </c>
      <c r="N4" s="1">
        <f>VLOOKUP(ROUND(F4,2),Blad4!$AQ$8:$AR$827,2,FALSE)</f>
        <v>1.3500000000000001E-3</v>
      </c>
      <c r="O4" s="1">
        <f>VLOOKUP(ROUND(G4,2),Blad4!$AQ$8:$AR$827,2,FALSE)</f>
        <v>6.6809999999999994E-2</v>
      </c>
      <c r="P4" s="1">
        <f>VLOOKUP(ROUND(H4,2),Blad4!$AQ$8:$AR$827,2,FALSE)</f>
        <v>0.15866</v>
      </c>
      <c r="Q4" s="1">
        <f>VLOOKUP(ROUND(I4,2),Blad4!$AQ$8:$AR$827,2,FALSE)</f>
        <v>0.22663</v>
      </c>
      <c r="R4" s="1">
        <f>VLOOKUP(ROUND(J4,2),Blad4!$AQ$8:$AR$827,2,FALSE)</f>
        <v>0.27424999999999999</v>
      </c>
      <c r="T4" s="49"/>
    </row>
    <row r="5" spans="1:37" x14ac:dyDescent="0.35">
      <c r="D5" t="s">
        <v>147</v>
      </c>
      <c r="E5" s="62">
        <f>B8</f>
        <v>91.25</v>
      </c>
      <c r="F5">
        <f t="shared" si="0"/>
        <v>-3</v>
      </c>
      <c r="G5">
        <f t="shared" si="0"/>
        <v>-1.5</v>
      </c>
      <c r="H5">
        <f t="shared" si="0"/>
        <v>-1</v>
      </c>
      <c r="I5">
        <f t="shared" si="0"/>
        <v>-0.75</v>
      </c>
      <c r="J5">
        <f t="shared" si="0"/>
        <v>-0.6</v>
      </c>
      <c r="L5" t="s">
        <v>147</v>
      </c>
      <c r="M5" s="62">
        <f>B8</f>
        <v>91.25</v>
      </c>
      <c r="N5" s="1">
        <f>VLOOKUP(ROUND(F5,2),Blad4!$AQ$8:$AR$827,2,FALSE)</f>
        <v>1.3500000000000001E-3</v>
      </c>
      <c r="O5" s="1">
        <f>VLOOKUP(ROUND(G5,2),Blad4!$AQ$8:$AR$827,2,FALSE)</f>
        <v>6.6809999999999994E-2</v>
      </c>
      <c r="P5" s="1">
        <f>VLOOKUP(ROUND(H5,2),Blad4!$AQ$8:$AR$827,2,FALSE)</f>
        <v>0.15866</v>
      </c>
      <c r="Q5" s="1">
        <f>VLOOKUP(ROUND(I5,2),Blad4!$AQ$8:$AR$827,2,FALSE)</f>
        <v>0.22663</v>
      </c>
      <c r="R5" s="1">
        <f>VLOOKUP(ROUND(J5,2),Blad4!$AQ$8:$AR$827,2,FALSE)</f>
        <v>0.27424999999999999</v>
      </c>
      <c r="T5" s="48"/>
    </row>
    <row r="6" spans="1:37" x14ac:dyDescent="0.35">
      <c r="A6" s="3" t="s">
        <v>151</v>
      </c>
      <c r="D6" t="s">
        <v>148</v>
      </c>
      <c r="E6" s="62">
        <f>B9</f>
        <v>200.75</v>
      </c>
      <c r="F6">
        <f>((-$B$1*$E6)/(F$3*$E6))</f>
        <v>-2.9999999999999991</v>
      </c>
      <c r="G6">
        <f t="shared" ref="G6:J6" si="1">((-$B$1*$E6)/(G$3*$E6))</f>
        <v>-1.4999999999999996</v>
      </c>
      <c r="H6">
        <f t="shared" si="1"/>
        <v>-1</v>
      </c>
      <c r="I6">
        <f t="shared" si="1"/>
        <v>-0.74999999999999978</v>
      </c>
      <c r="J6">
        <f t="shared" si="1"/>
        <v>-0.6</v>
      </c>
      <c r="L6" t="s">
        <v>148</v>
      </c>
      <c r="M6" s="62">
        <f>B9</f>
        <v>200.75</v>
      </c>
      <c r="N6" s="1">
        <f>VLOOKUP(ROUND(F6,2),Blad4!$AQ$8:$AR$827,2,FALSE)</f>
        <v>1.3500000000000001E-3</v>
      </c>
      <c r="O6" s="1">
        <f>VLOOKUP(ROUND(G6,2),Blad4!$AQ$8:$AR$827,2,FALSE)</f>
        <v>6.6809999999999994E-2</v>
      </c>
      <c r="P6" s="1">
        <f>VLOOKUP(ROUND(H6,2),Blad4!$AQ$8:$AR$827,2,FALSE)</f>
        <v>0.15866</v>
      </c>
      <c r="Q6" s="1">
        <f>VLOOKUP(ROUND(I6,2),Blad4!$AQ$8:$AR$827,2,FALSE)</f>
        <v>0.22663</v>
      </c>
      <c r="R6" s="1">
        <f>VLOOKUP(ROUND(J6,2),Blad4!$AQ$8:$AR$827,2,FALSE)</f>
        <v>0.27424999999999999</v>
      </c>
      <c r="T6" s="47"/>
    </row>
    <row r="7" spans="1:37" x14ac:dyDescent="0.35">
      <c r="A7" t="s">
        <v>146</v>
      </c>
      <c r="B7" s="61">
        <f>B13*365/1000</f>
        <v>51.1</v>
      </c>
      <c r="D7" t="s">
        <v>149</v>
      </c>
      <c r="E7" s="62">
        <f>B10</f>
        <v>273.75</v>
      </c>
      <c r="F7">
        <f t="shared" ref="F7:J7" si="2">((-$B$1*$E7)/(F$3*$E7))</f>
        <v>-3</v>
      </c>
      <c r="G7">
        <f t="shared" si="2"/>
        <v>-1.5</v>
      </c>
      <c r="H7">
        <f t="shared" si="2"/>
        <v>-1</v>
      </c>
      <c r="I7">
        <f t="shared" si="2"/>
        <v>-0.75</v>
      </c>
      <c r="J7">
        <f t="shared" si="2"/>
        <v>-0.6</v>
      </c>
      <c r="L7" t="s">
        <v>149</v>
      </c>
      <c r="M7" s="62">
        <f>B10</f>
        <v>273.75</v>
      </c>
      <c r="N7" s="1">
        <f>VLOOKUP(ROUND(F7,2),Blad4!$AQ$8:$AR$827,2,FALSE)</f>
        <v>1.3500000000000001E-3</v>
      </c>
      <c r="O7" s="1">
        <f>VLOOKUP(ROUND(G7,2),Blad4!$AQ$8:$AR$827,2,FALSE)</f>
        <v>6.6809999999999994E-2</v>
      </c>
      <c r="P7" s="1">
        <f>VLOOKUP(ROUND(H7,2),Blad4!$AQ$8:$AR$827,2,FALSE)</f>
        <v>0.15866</v>
      </c>
      <c r="Q7" s="1">
        <f>VLOOKUP(ROUND(I7,2),Blad4!$AQ$8:$AR$827,2,FALSE)</f>
        <v>0.22663</v>
      </c>
      <c r="R7" s="1">
        <f>VLOOKUP(ROUND(J7,2),Blad4!$AQ$8:$AR$827,2,FALSE)</f>
        <v>0.27424999999999999</v>
      </c>
      <c r="T7" s="50"/>
    </row>
    <row r="8" spans="1:37" x14ac:dyDescent="0.35">
      <c r="A8" t="s">
        <v>147</v>
      </c>
      <c r="B8" s="61">
        <f t="shared" ref="B8:B10" si="3">B14*365/1000</f>
        <v>91.25</v>
      </c>
    </row>
    <row r="9" spans="1:37" x14ac:dyDescent="0.35">
      <c r="A9" t="s">
        <v>148</v>
      </c>
      <c r="B9" s="61">
        <f t="shared" si="3"/>
        <v>200.75</v>
      </c>
      <c r="D9" t="s">
        <v>152</v>
      </c>
      <c r="E9" s="46">
        <f>B25</f>
        <v>182</v>
      </c>
    </row>
    <row r="10" spans="1:37" x14ac:dyDescent="0.35">
      <c r="A10" t="s">
        <v>149</v>
      </c>
      <c r="B10" s="61">
        <f t="shared" si="3"/>
        <v>273.75</v>
      </c>
      <c r="E10" s="62" t="s">
        <v>144</v>
      </c>
      <c r="F10" s="52">
        <v>0.1</v>
      </c>
      <c r="G10" s="52">
        <v>0.2</v>
      </c>
      <c r="H10" s="52">
        <v>0.3</v>
      </c>
      <c r="I10" s="52">
        <v>0.4</v>
      </c>
      <c r="J10" s="52">
        <v>0.5</v>
      </c>
      <c r="M10" s="62" t="s">
        <v>144</v>
      </c>
      <c r="N10" s="58">
        <v>0.1</v>
      </c>
      <c r="O10" s="58">
        <v>0.2</v>
      </c>
      <c r="P10" s="58">
        <v>0.3</v>
      </c>
      <c r="Q10" s="58">
        <v>0.4</v>
      </c>
      <c r="R10" s="58">
        <v>0.5</v>
      </c>
      <c r="X10" s="62" t="s">
        <v>144</v>
      </c>
      <c r="Y10" s="58">
        <v>0.1</v>
      </c>
      <c r="Z10" s="58">
        <v>0.2</v>
      </c>
      <c r="AA10" s="58">
        <v>0.3</v>
      </c>
      <c r="AB10" s="58">
        <v>0.4</v>
      </c>
      <c r="AC10" s="58">
        <v>0.5</v>
      </c>
      <c r="AF10" s="51" t="s">
        <v>144</v>
      </c>
      <c r="AG10" s="52">
        <v>0.1</v>
      </c>
      <c r="AH10" s="52">
        <v>0.2</v>
      </c>
      <c r="AI10" s="52">
        <v>0.3</v>
      </c>
      <c r="AJ10" s="52">
        <v>0.4</v>
      </c>
      <c r="AK10" s="52">
        <v>0.5</v>
      </c>
    </row>
    <row r="11" spans="1:37" x14ac:dyDescent="0.35">
      <c r="D11" t="s">
        <v>146</v>
      </c>
      <c r="E11" s="62">
        <f>B7</f>
        <v>51.1</v>
      </c>
      <c r="F11" s="54">
        <f t="shared" ref="F11:J14" si="4">(($E11-$B$19)/(F$10*$E11))</f>
        <v>-3.0000000000000009</v>
      </c>
      <c r="G11" s="54">
        <f t="shared" si="4"/>
        <v>-1.5000000000000004</v>
      </c>
      <c r="H11" s="54">
        <f t="shared" si="4"/>
        <v>-1.0000000000000004</v>
      </c>
      <c r="I11" s="54">
        <f t="shared" si="4"/>
        <v>-0.75000000000000022</v>
      </c>
      <c r="J11" s="54">
        <f t="shared" si="4"/>
        <v>-0.6000000000000002</v>
      </c>
      <c r="L11" t="s">
        <v>146</v>
      </c>
      <c r="M11" s="62">
        <f>B7</f>
        <v>51.1</v>
      </c>
      <c r="N11" s="1">
        <f>IF(F11&lt;-4,0,IF(F11&gt;4,1,VLOOKUP(ROUND(F11,2),Blad4!$AQ$8:$AR$827,2,FALSE)))</f>
        <v>1.3500000000000001E-3</v>
      </c>
      <c r="O11" s="1">
        <f>IF(G11&lt;-4,0,IF(G11&gt;4,1,VLOOKUP(ROUND(G11,2),Blad4!$AQ$8:$AR$827,2,FALSE)))</f>
        <v>6.6809999999999994E-2</v>
      </c>
      <c r="P11" s="1">
        <f>IF(H11&lt;-4,0,IF(H11&gt;4,1,VLOOKUP(ROUND(H11,2),Blad4!$AQ$8:$AR$827,2,FALSE)))</f>
        <v>0.15866</v>
      </c>
      <c r="Q11" s="1">
        <f>IF(I11&lt;-4,0,IF(I11&gt;4,1,VLOOKUP(ROUND(I11,2),Blad4!$AQ$8:$AR$827,2,FALSE)))</f>
        <v>0.22663</v>
      </c>
      <c r="R11" s="1">
        <f>IF(J11&lt;-4,0,IF(J11&gt;4,1,VLOOKUP(ROUND(J11,2),Blad4!$AQ$8:$AR$827,2,FALSE)))</f>
        <v>0.27424999999999999</v>
      </c>
      <c r="T11" t="s">
        <v>146</v>
      </c>
      <c r="U11" s="46">
        <f>$B$4*$B$19</f>
        <v>996.45</v>
      </c>
      <c r="W11" t="s">
        <v>146</v>
      </c>
      <c r="X11" s="62">
        <f>B7</f>
        <v>51.1</v>
      </c>
      <c r="Y11" s="57">
        <f t="shared" ref="Y11:AC14" si="5">$X11*$B$2+$X11*$B$3*N11</f>
        <v>1535.0695499999999</v>
      </c>
      <c r="Z11" s="57">
        <f t="shared" si="5"/>
        <v>1635.4197300000001</v>
      </c>
      <c r="AA11" s="57">
        <f t="shared" si="5"/>
        <v>1776.22578</v>
      </c>
      <c r="AB11" s="57">
        <f t="shared" si="5"/>
        <v>1880.4237900000001</v>
      </c>
      <c r="AC11" s="57">
        <f t="shared" si="5"/>
        <v>1953.42525</v>
      </c>
      <c r="AE11" t="s">
        <v>146</v>
      </c>
      <c r="AF11" s="51">
        <f>B7</f>
        <v>51.1</v>
      </c>
      <c r="AG11" s="57">
        <f>$U11+Y11</f>
        <v>2531.51955</v>
      </c>
      <c r="AH11" s="57">
        <f t="shared" ref="AH11:AK11" si="6">$U11+Z11</f>
        <v>2631.8697300000003</v>
      </c>
      <c r="AI11" s="57">
        <f t="shared" si="6"/>
        <v>2772.67578</v>
      </c>
      <c r="AJ11" s="57">
        <f t="shared" si="6"/>
        <v>2876.8737900000001</v>
      </c>
      <c r="AK11" s="57">
        <f t="shared" si="6"/>
        <v>2949.8752500000001</v>
      </c>
    </row>
    <row r="12" spans="1:37" x14ac:dyDescent="0.35">
      <c r="A12" s="3" t="s">
        <v>150</v>
      </c>
      <c r="D12" t="s">
        <v>147</v>
      </c>
      <c r="E12" s="62">
        <f>B8</f>
        <v>91.25</v>
      </c>
      <c r="F12" s="54">
        <f t="shared" si="4"/>
        <v>2.7199999999999993</v>
      </c>
      <c r="G12" s="54">
        <f t="shared" si="4"/>
        <v>1.3599999999999997</v>
      </c>
      <c r="H12" s="54">
        <f t="shared" si="4"/>
        <v>0.9066666666666664</v>
      </c>
      <c r="I12" s="54">
        <f t="shared" si="4"/>
        <v>0.67999999999999983</v>
      </c>
      <c r="J12" s="54">
        <f t="shared" si="4"/>
        <v>0.54399999999999982</v>
      </c>
      <c r="L12" t="s">
        <v>147</v>
      </c>
      <c r="M12" s="62">
        <f>B8</f>
        <v>91.25</v>
      </c>
      <c r="N12" s="1">
        <f>IF(F12&lt;-4,0,IF(F12&gt;4,1,VLOOKUP(ROUND(F12,2),Blad4!$AQ$8:$AR$827,2,FALSE)))</f>
        <v>0.99673999999999996</v>
      </c>
      <c r="O12" s="1">
        <f>IF(G12&lt;-4,0,IF(G12&gt;4,1,VLOOKUP(ROUND(G12,2),Blad4!$AQ$8:$AR$827,2,FALSE)))</f>
        <v>0.91308</v>
      </c>
      <c r="P12" s="1">
        <f>IF(H12&lt;-4,0,IF(H12&gt;4,1,VLOOKUP(ROUND(H12,2),Blad4!$AQ$8:$AR$827,2,FALSE)))</f>
        <v>0.81859000000000004</v>
      </c>
      <c r="Q12" s="1">
        <f>IF(I12&lt;-4,0,IF(I12&gt;4,1,VLOOKUP(ROUND(I12,2),Blad4!$AQ$8:$AR$827,2,FALSE)))</f>
        <v>0.75175000000000003</v>
      </c>
      <c r="R12" s="1">
        <f>IF(J12&lt;-4,0,IF(J12&gt;4,1,VLOOKUP(ROUND(J12,2),Blad4!$AQ$8:$AR$827,2,FALSE)))</f>
        <v>0.70540000000000003</v>
      </c>
      <c r="T12" t="s">
        <v>147</v>
      </c>
      <c r="U12" s="46">
        <f>$B$4*$B$19</f>
        <v>996.45</v>
      </c>
      <c r="W12" t="s">
        <v>147</v>
      </c>
      <c r="X12" s="62">
        <f>B8</f>
        <v>91.25</v>
      </c>
      <c r="Y12" s="57">
        <f t="shared" si="5"/>
        <v>5466.07575</v>
      </c>
      <c r="Z12" s="57">
        <f t="shared" si="5"/>
        <v>5237.0565000000006</v>
      </c>
      <c r="AA12" s="57">
        <f t="shared" si="5"/>
        <v>4978.3901249999999</v>
      </c>
      <c r="AB12" s="57">
        <f t="shared" si="5"/>
        <v>4795.4156249999996</v>
      </c>
      <c r="AC12" s="57">
        <f t="shared" si="5"/>
        <v>4668.5325000000003</v>
      </c>
      <c r="AE12" t="s">
        <v>147</v>
      </c>
      <c r="AF12" s="51">
        <f>B8</f>
        <v>91.25</v>
      </c>
      <c r="AG12" s="57">
        <f t="shared" ref="AG12:AG13" si="7">$U12+Y12</f>
        <v>6462.5257499999998</v>
      </c>
      <c r="AH12" s="57">
        <f t="shared" ref="AH12:AH14" si="8">$U12+Z12</f>
        <v>6233.5065000000004</v>
      </c>
      <c r="AI12" s="57">
        <f t="shared" ref="AI12:AI14" si="9">$U12+AA12</f>
        <v>5974.8401249999997</v>
      </c>
      <c r="AJ12" s="57">
        <f t="shared" ref="AJ12:AJ14" si="10">$U12+AB12</f>
        <v>5791.8656249999995</v>
      </c>
      <c r="AK12" s="57">
        <f t="shared" ref="AK12:AK14" si="11">$U12+AC12</f>
        <v>5664.9825000000001</v>
      </c>
    </row>
    <row r="13" spans="1:37" x14ac:dyDescent="0.35">
      <c r="A13" t="s">
        <v>146</v>
      </c>
      <c r="B13" s="61">
        <v>140</v>
      </c>
      <c r="D13" t="s">
        <v>148</v>
      </c>
      <c r="E13" s="62">
        <f>B9</f>
        <v>200.75</v>
      </c>
      <c r="F13" s="54">
        <f t="shared" si="4"/>
        <v>6.6909090909090896</v>
      </c>
      <c r="G13" s="54">
        <f t="shared" si="4"/>
        <v>3.3454545454545448</v>
      </c>
      <c r="H13" s="54">
        <f t="shared" si="4"/>
        <v>2.2303030303030305</v>
      </c>
      <c r="I13" s="54">
        <f t="shared" si="4"/>
        <v>1.6727272727272724</v>
      </c>
      <c r="J13" s="54">
        <f t="shared" si="4"/>
        <v>1.3381818181818181</v>
      </c>
      <c r="L13" t="s">
        <v>148</v>
      </c>
      <c r="M13" s="62">
        <f>B9</f>
        <v>200.75</v>
      </c>
      <c r="N13" s="1">
        <f>IF(F13&lt;-4,0,IF(F13&gt;4,1,VLOOKUP(ROUND(F13,2),Blad4!$AQ$8:$AR$827,2,FALSE)))</f>
        <v>1</v>
      </c>
      <c r="O13" s="1">
        <f>IF(G13&lt;-4,0,IF(G13&gt;4,1,VLOOKUP(ROUND(G13,2),Blad4!$AQ$8:$AR$827,2,FALSE)))</f>
        <v>0.99960000000000004</v>
      </c>
      <c r="P13" s="1">
        <f>IF(H13&lt;-4,0,IF(H13&gt;4,1,VLOOKUP(ROUND(H13,2),Blad4!$AQ$8:$AR$827,2,FALSE)))</f>
        <v>0.98712999999999995</v>
      </c>
      <c r="Q13" s="1">
        <f>IF(I13&lt;-4,0,IF(I13&gt;4,1,VLOOKUP(ROUND(I13,2),Blad4!$AQ$8:$AR$827,2,FALSE)))</f>
        <v>0.95254000000000005</v>
      </c>
      <c r="R13" s="1">
        <f>IF(J13&lt;-4,0,IF(J13&gt;4,1,VLOOKUP(ROUND(J13,2),Blad4!$AQ$8:$AR$827,2,FALSE)))</f>
        <v>0.90988000000000002</v>
      </c>
      <c r="T13" t="s">
        <v>148</v>
      </c>
      <c r="U13" s="46">
        <f>$B$4*$B$19</f>
        <v>996.45</v>
      </c>
      <c r="W13" t="s">
        <v>148</v>
      </c>
      <c r="X13" s="62">
        <f>B9</f>
        <v>200.75</v>
      </c>
      <c r="Y13" s="57">
        <f t="shared" si="5"/>
        <v>12045</v>
      </c>
      <c r="Z13" s="57">
        <f t="shared" si="5"/>
        <v>12042.591</v>
      </c>
      <c r="AA13" s="57">
        <f t="shared" si="5"/>
        <v>11967.490425</v>
      </c>
      <c r="AB13" s="57">
        <f t="shared" si="5"/>
        <v>11759.17215</v>
      </c>
      <c r="AC13" s="57">
        <f t="shared" si="5"/>
        <v>11502.2523</v>
      </c>
      <c r="AE13" t="s">
        <v>148</v>
      </c>
      <c r="AF13" s="51">
        <f>B9</f>
        <v>200.75</v>
      </c>
      <c r="AG13" s="57">
        <f t="shared" si="7"/>
        <v>13041.45</v>
      </c>
      <c r="AH13" s="57">
        <f t="shared" si="8"/>
        <v>13039.041000000001</v>
      </c>
      <c r="AI13" s="57">
        <f t="shared" si="9"/>
        <v>12963.940425000001</v>
      </c>
      <c r="AJ13" s="57">
        <f t="shared" si="10"/>
        <v>12755.622150000001</v>
      </c>
      <c r="AK13" s="57">
        <f t="shared" si="11"/>
        <v>12498.702300000001</v>
      </c>
    </row>
    <row r="14" spans="1:37" x14ac:dyDescent="0.35">
      <c r="A14" t="s">
        <v>147</v>
      </c>
      <c r="B14" s="61">
        <v>250</v>
      </c>
      <c r="D14" t="s">
        <v>149</v>
      </c>
      <c r="E14" s="62">
        <f>B10</f>
        <v>273.75</v>
      </c>
      <c r="F14" s="54">
        <f t="shared" si="4"/>
        <v>7.5733333333333333</v>
      </c>
      <c r="G14" s="54">
        <f t="shared" si="4"/>
        <v>3.7866666666666666</v>
      </c>
      <c r="H14" s="54">
        <f t="shared" si="4"/>
        <v>2.5244444444444443</v>
      </c>
      <c r="I14" s="54">
        <f t="shared" si="4"/>
        <v>1.8933333333333333</v>
      </c>
      <c r="J14" s="54">
        <f t="shared" si="4"/>
        <v>1.5146666666666666</v>
      </c>
      <c r="L14" t="s">
        <v>149</v>
      </c>
      <c r="M14" s="62">
        <f>B10</f>
        <v>273.75</v>
      </c>
      <c r="N14" s="1">
        <f>IF(F14&lt;-4,0,IF(F14&gt;4,1,VLOOKUP(ROUND(F14,2),Blad4!$AQ$8:$AR$827,2,FALSE)))</f>
        <v>1</v>
      </c>
      <c r="O14" s="1">
        <f>IF(G14&lt;-4,0,IF(G14&gt;4,1,VLOOKUP(ROUND(G14,2),Blad4!$AQ$8:$AR$827,2,FALSE)))</f>
        <v>0.99992000000000003</v>
      </c>
      <c r="P14" s="1">
        <f>IF(H14&lt;-4,0,IF(H14&gt;4,1,VLOOKUP(ROUND(H14,2),Blad4!$AQ$8:$AR$827,2,FALSE)))</f>
        <v>0.99412999999999996</v>
      </c>
      <c r="Q14" s="1">
        <f>IF(I14&lt;-4,0,IF(I14&gt;4,1,VLOOKUP(ROUND(I14,2),Blad4!$AQ$8:$AR$827,2,FALSE)))</f>
        <v>0.97062000000000004</v>
      </c>
      <c r="R14" s="1">
        <f>IF(J14&lt;-4,0,IF(J14&gt;4,1,VLOOKUP(ROUND(J14,2),Blad4!$AQ$8:$AR$827,2,FALSE)))</f>
        <v>0.93447999999999998</v>
      </c>
      <c r="T14" t="s">
        <v>149</v>
      </c>
      <c r="U14" s="46">
        <f>$B$4*$B$19</f>
        <v>996.45</v>
      </c>
      <c r="W14" t="s">
        <v>149</v>
      </c>
      <c r="X14" s="62">
        <f>B10</f>
        <v>273.75</v>
      </c>
      <c r="Y14" s="57">
        <f t="shared" si="5"/>
        <v>16425</v>
      </c>
      <c r="Z14" s="57">
        <f t="shared" si="5"/>
        <v>16424.343000000001</v>
      </c>
      <c r="AA14" s="57">
        <f t="shared" si="5"/>
        <v>16376.792625</v>
      </c>
      <c r="AB14" s="57">
        <f t="shared" si="5"/>
        <v>16183.71675</v>
      </c>
      <c r="AC14" s="57">
        <f t="shared" si="5"/>
        <v>15886.916999999999</v>
      </c>
      <c r="AE14" t="s">
        <v>149</v>
      </c>
      <c r="AF14" s="51">
        <f>B10</f>
        <v>273.75</v>
      </c>
      <c r="AG14" s="57">
        <f>$U14+Y14</f>
        <v>17421.45</v>
      </c>
      <c r="AH14" s="57">
        <f t="shared" si="8"/>
        <v>17420.793000000001</v>
      </c>
      <c r="AI14" s="57">
        <f t="shared" si="9"/>
        <v>17373.242624999999</v>
      </c>
      <c r="AJ14" s="57">
        <f t="shared" si="10"/>
        <v>17180.16675</v>
      </c>
      <c r="AK14" s="57">
        <f t="shared" si="11"/>
        <v>16883.366999999998</v>
      </c>
    </row>
    <row r="15" spans="1:37" x14ac:dyDescent="0.35">
      <c r="A15" t="s">
        <v>148</v>
      </c>
      <c r="B15" s="61">
        <v>550</v>
      </c>
    </row>
    <row r="16" spans="1:37" x14ac:dyDescent="0.35">
      <c r="A16" t="s">
        <v>149</v>
      </c>
      <c r="B16" s="61">
        <v>750</v>
      </c>
      <c r="D16" t="s">
        <v>153</v>
      </c>
      <c r="E16" s="46">
        <f>B26</f>
        <v>325</v>
      </c>
    </row>
    <row r="17" spans="1:37" x14ac:dyDescent="0.35">
      <c r="E17" s="62" t="s">
        <v>144</v>
      </c>
      <c r="F17" s="52">
        <v>0.1</v>
      </c>
      <c r="G17" s="52">
        <v>0.2</v>
      </c>
      <c r="H17" s="52">
        <v>0.3</v>
      </c>
      <c r="I17" s="52">
        <v>0.4</v>
      </c>
      <c r="J17" s="52">
        <v>0.5</v>
      </c>
      <c r="M17" s="62" t="s">
        <v>144</v>
      </c>
      <c r="N17" s="58">
        <v>0.1</v>
      </c>
      <c r="O17" s="58">
        <v>0.2</v>
      </c>
      <c r="P17" s="58">
        <v>0.3</v>
      </c>
      <c r="Q17" s="58">
        <v>0.4</v>
      </c>
      <c r="R17" s="58">
        <v>0.5</v>
      </c>
      <c r="X17" s="62" t="s">
        <v>144</v>
      </c>
      <c r="Y17" s="58">
        <v>0.1</v>
      </c>
      <c r="Z17" s="58">
        <v>0.2</v>
      </c>
      <c r="AA17" s="58">
        <v>0.3</v>
      </c>
      <c r="AB17" s="58">
        <v>0.4</v>
      </c>
      <c r="AC17" s="58">
        <v>0.5</v>
      </c>
      <c r="AF17" s="51" t="s">
        <v>144</v>
      </c>
      <c r="AG17" s="52">
        <v>0.1</v>
      </c>
      <c r="AH17" s="52">
        <v>0.2</v>
      </c>
      <c r="AI17" s="52">
        <v>0.3</v>
      </c>
      <c r="AJ17" s="52">
        <v>0.4</v>
      </c>
      <c r="AK17" s="52">
        <v>0.5</v>
      </c>
    </row>
    <row r="18" spans="1:37" x14ac:dyDescent="0.35">
      <c r="A18" s="3" t="s">
        <v>156</v>
      </c>
      <c r="D18" t="s">
        <v>146</v>
      </c>
      <c r="E18" s="62">
        <f>B7</f>
        <v>51.1</v>
      </c>
      <c r="F18" s="54">
        <f t="shared" ref="F18:J21" si="12">(($E18-$B$20)/(F$17*$E18))</f>
        <v>-13.214285714285715</v>
      </c>
      <c r="G18" s="54">
        <f t="shared" si="12"/>
        <v>-6.6071428571428577</v>
      </c>
      <c r="H18" s="54">
        <f t="shared" si="12"/>
        <v>-4.4047619047619051</v>
      </c>
      <c r="I18" s="54">
        <f t="shared" si="12"/>
        <v>-3.3035714285714288</v>
      </c>
      <c r="J18" s="54">
        <f t="shared" si="12"/>
        <v>-2.6428571428571428</v>
      </c>
      <c r="L18" t="s">
        <v>146</v>
      </c>
      <c r="M18" s="62">
        <f>B7</f>
        <v>51.1</v>
      </c>
      <c r="N18" s="1">
        <f>IF(F18&lt;-4,0,IF(F18&gt;4,1,VLOOKUP(ROUND(F18,2),Blad4!$AQ$8:$AR$827,2,FALSE)))</f>
        <v>0</v>
      </c>
      <c r="O18" s="1">
        <f>IF(G18&lt;-4,0,IF(G18&gt;4,1,VLOOKUP(ROUND(G18,2),Blad4!$AQ$8:$AR$827,2,FALSE)))</f>
        <v>0</v>
      </c>
      <c r="P18" s="1">
        <f>IF(H18&lt;-4,0,IF(H18&gt;4,1,VLOOKUP(ROUND(H18,2),Blad4!$AQ$8:$AR$827,2,FALSE)))</f>
        <v>0</v>
      </c>
      <c r="Q18" s="1">
        <f>IF(I18&lt;-4,0,IF(I18&gt;4,1,VLOOKUP(ROUND(I18,2),Blad4!$AQ$8:$AR$827,2,FALSE)))</f>
        <v>4.8000000000000001E-4</v>
      </c>
      <c r="R18" s="1">
        <f>IF(J18&lt;-4,0,IF(J18&gt;4,1,VLOOKUP(ROUND(J18,2),Blad4!$AQ$8:$AR$827,2,FALSE)))</f>
        <v>4.15E-3</v>
      </c>
      <c r="T18" t="s">
        <v>146</v>
      </c>
      <c r="U18" s="46">
        <f>$B$4*$B$20</f>
        <v>1779.375</v>
      </c>
      <c r="W18" t="s">
        <v>146</v>
      </c>
      <c r="X18" s="62">
        <f>B7</f>
        <v>51.1</v>
      </c>
      <c r="Y18" s="57">
        <f t="shared" ref="Y18:AC21" si="13">$X18*$B$2+$X18*$B$3*N18</f>
        <v>1533</v>
      </c>
      <c r="Z18" s="57">
        <f t="shared" si="13"/>
        <v>1533</v>
      </c>
      <c r="AA18" s="57">
        <f t="shared" si="13"/>
        <v>1533</v>
      </c>
      <c r="AB18" s="57">
        <f t="shared" si="13"/>
        <v>1533.7358400000001</v>
      </c>
      <c r="AC18" s="57">
        <f t="shared" si="13"/>
        <v>1539.36195</v>
      </c>
      <c r="AE18" t="s">
        <v>146</v>
      </c>
      <c r="AF18" s="51">
        <f>B7</f>
        <v>51.1</v>
      </c>
      <c r="AG18" s="57">
        <f>$U18+Y18</f>
        <v>3312.375</v>
      </c>
      <c r="AH18" s="57">
        <f t="shared" ref="AH18:AH21" si="14">$U18+Z18</f>
        <v>3312.375</v>
      </c>
      <c r="AI18" s="57">
        <f t="shared" ref="AI18:AI21" si="15">$U18+AA18</f>
        <v>3312.375</v>
      </c>
      <c r="AJ18" s="57">
        <f t="shared" ref="AJ18:AJ21" si="16">$U18+AB18</f>
        <v>3313.1108400000003</v>
      </c>
      <c r="AK18" s="57">
        <f t="shared" ref="AK18:AK21" si="17">$U18+AC18</f>
        <v>3318.73695</v>
      </c>
    </row>
    <row r="19" spans="1:37" x14ac:dyDescent="0.35">
      <c r="A19" t="s">
        <v>146</v>
      </c>
      <c r="B19" s="63">
        <f>$E$11*(1+$B$1)</f>
        <v>66.430000000000007</v>
      </c>
      <c r="D19" t="s">
        <v>147</v>
      </c>
      <c r="E19" s="62">
        <f>B8</f>
        <v>91.25</v>
      </c>
      <c r="F19" s="54">
        <f t="shared" si="12"/>
        <v>-3</v>
      </c>
      <c r="G19" s="54">
        <f t="shared" si="12"/>
        <v>-1.5</v>
      </c>
      <c r="H19" s="54">
        <f t="shared" si="12"/>
        <v>-1</v>
      </c>
      <c r="I19" s="54">
        <f t="shared" si="12"/>
        <v>-0.75</v>
      </c>
      <c r="J19" s="54">
        <f t="shared" si="12"/>
        <v>-0.6</v>
      </c>
      <c r="L19" t="s">
        <v>147</v>
      </c>
      <c r="M19" s="62">
        <f>B8</f>
        <v>91.25</v>
      </c>
      <c r="N19" s="1">
        <f>IF(F19&lt;-4,0,IF(F19&gt;4,1,VLOOKUP(ROUND(F19,2),Blad4!$AQ$8:$AR$827,2,FALSE)))</f>
        <v>1.3500000000000001E-3</v>
      </c>
      <c r="O19" s="1">
        <f>IF(G19&lt;-4,0,IF(G19&gt;4,1,VLOOKUP(ROUND(G19,2),Blad4!$AQ$8:$AR$827,2,FALSE)))</f>
        <v>6.6809999999999994E-2</v>
      </c>
      <c r="P19" s="1">
        <f>IF(H19&lt;-4,0,IF(H19&gt;4,1,VLOOKUP(ROUND(H19,2),Blad4!$AQ$8:$AR$827,2,FALSE)))</f>
        <v>0.15866</v>
      </c>
      <c r="Q19" s="1">
        <f>IF(I19&lt;-4,0,IF(I19&gt;4,1,VLOOKUP(ROUND(I19,2),Blad4!$AQ$8:$AR$827,2,FALSE)))</f>
        <v>0.22663</v>
      </c>
      <c r="R19" s="1">
        <f>IF(J19&lt;-4,0,IF(J19&gt;4,1,VLOOKUP(ROUND(J19,2),Blad4!$AQ$8:$AR$827,2,FALSE)))</f>
        <v>0.27424999999999999</v>
      </c>
      <c r="T19" t="s">
        <v>147</v>
      </c>
      <c r="U19" s="46">
        <f>$B$4*$B$20</f>
        <v>1779.375</v>
      </c>
      <c r="W19" t="s">
        <v>147</v>
      </c>
      <c r="X19" s="62">
        <f>B8</f>
        <v>91.25</v>
      </c>
      <c r="Y19" s="57">
        <f t="shared" si="13"/>
        <v>2741.1956249999998</v>
      </c>
      <c r="Z19" s="57">
        <f t="shared" si="13"/>
        <v>2920.3923749999999</v>
      </c>
      <c r="AA19" s="57">
        <f t="shared" si="13"/>
        <v>3171.8317499999998</v>
      </c>
      <c r="AB19" s="57">
        <f t="shared" si="13"/>
        <v>3357.899625</v>
      </c>
      <c r="AC19" s="57">
        <f t="shared" si="13"/>
        <v>3488.2593750000001</v>
      </c>
      <c r="AE19" t="s">
        <v>147</v>
      </c>
      <c r="AF19" s="51">
        <f>B8</f>
        <v>91.25</v>
      </c>
      <c r="AG19" s="57">
        <f t="shared" ref="AG19:AG21" si="18">$U19+Y19</f>
        <v>4520.5706250000003</v>
      </c>
      <c r="AH19" s="57">
        <f t="shared" si="14"/>
        <v>4699.7673749999994</v>
      </c>
      <c r="AI19" s="57">
        <f t="shared" si="15"/>
        <v>4951.2067499999994</v>
      </c>
      <c r="AJ19" s="57">
        <f t="shared" si="16"/>
        <v>5137.274625</v>
      </c>
      <c r="AK19" s="57">
        <f t="shared" si="17"/>
        <v>5267.6343749999996</v>
      </c>
    </row>
    <row r="20" spans="1:37" x14ac:dyDescent="0.35">
      <c r="A20" t="s">
        <v>147</v>
      </c>
      <c r="B20" s="63">
        <f>$E$19*(1+$B$1)</f>
        <v>118.625</v>
      </c>
      <c r="D20" t="s">
        <v>148</v>
      </c>
      <c r="E20" s="62">
        <f>B9</f>
        <v>200.75</v>
      </c>
      <c r="F20" s="54">
        <f t="shared" si="12"/>
        <v>4.0909090909090899</v>
      </c>
      <c r="G20" s="54">
        <f t="shared" si="12"/>
        <v>2.045454545454545</v>
      </c>
      <c r="H20" s="54">
        <f t="shared" si="12"/>
        <v>1.3636363636363638</v>
      </c>
      <c r="I20" s="54">
        <f t="shared" si="12"/>
        <v>1.0227272727272725</v>
      </c>
      <c r="J20" s="54">
        <f t="shared" si="12"/>
        <v>0.81818181818181823</v>
      </c>
      <c r="L20" t="s">
        <v>148</v>
      </c>
      <c r="M20" s="62">
        <f>B9</f>
        <v>200.75</v>
      </c>
      <c r="N20" s="1">
        <f>IF(F20&lt;-4,0,IF(F20&gt;4,1,VLOOKUP(ROUND(F20,2),Blad4!$AQ$8:$AR$827,2,FALSE)))</f>
        <v>1</v>
      </c>
      <c r="O20" s="1">
        <f>IF(G20&lt;-4,0,IF(G20&gt;4,1,VLOOKUP(ROUND(G20,2),Blad4!$AQ$8:$AR$827,2,FALSE)))</f>
        <v>0.97982000000000002</v>
      </c>
      <c r="P20" s="1">
        <f>IF(H20&lt;-4,0,IF(H20&gt;4,1,VLOOKUP(ROUND(H20,2),Blad4!$AQ$8:$AR$827,2,FALSE)))</f>
        <v>0.91308</v>
      </c>
      <c r="Q20" s="1">
        <f>IF(I20&lt;-4,0,IF(I20&gt;4,1,VLOOKUP(ROUND(I20,2),Blad4!$AQ$8:$AR$827,2,FALSE)))</f>
        <v>0.84614</v>
      </c>
      <c r="R20" s="1">
        <f>IF(J20&lt;-4,0,IF(J20&gt;4,1,VLOOKUP(ROUND(J20,2),Blad4!$AQ$8:$AR$827,2,FALSE)))</f>
        <v>0.79388999999999998</v>
      </c>
      <c r="T20" t="s">
        <v>148</v>
      </c>
      <c r="U20" s="46">
        <f>$B$4*$B$20</f>
        <v>1779.375</v>
      </c>
      <c r="W20" t="s">
        <v>148</v>
      </c>
      <c r="X20" s="62">
        <f>B9</f>
        <v>200.75</v>
      </c>
      <c r="Y20" s="57">
        <f t="shared" si="13"/>
        <v>12045</v>
      </c>
      <c r="Z20" s="57">
        <f t="shared" si="13"/>
        <v>11923.46595</v>
      </c>
      <c r="AA20" s="57">
        <f t="shared" si="13"/>
        <v>11521.524300000001</v>
      </c>
      <c r="AB20" s="57">
        <f t="shared" si="13"/>
        <v>11118.37815</v>
      </c>
      <c r="AC20" s="57">
        <f t="shared" si="13"/>
        <v>10803.702525000001</v>
      </c>
      <c r="AE20" t="s">
        <v>148</v>
      </c>
      <c r="AF20" s="51">
        <f>B9</f>
        <v>200.75</v>
      </c>
      <c r="AG20" s="57">
        <f t="shared" si="18"/>
        <v>13824.375</v>
      </c>
      <c r="AH20" s="57">
        <f t="shared" si="14"/>
        <v>13702.84095</v>
      </c>
      <c r="AI20" s="57">
        <f t="shared" si="15"/>
        <v>13300.899300000001</v>
      </c>
      <c r="AJ20" s="57">
        <f t="shared" si="16"/>
        <v>12897.75315</v>
      </c>
      <c r="AK20" s="57">
        <f t="shared" si="17"/>
        <v>12583.077525000001</v>
      </c>
    </row>
    <row r="21" spans="1:37" x14ac:dyDescent="0.35">
      <c r="A21" t="s">
        <v>148</v>
      </c>
      <c r="B21" s="63">
        <f>$E$27*(1+$B$1)</f>
        <v>260.97500000000002</v>
      </c>
      <c r="D21" t="s">
        <v>149</v>
      </c>
      <c r="E21" s="62">
        <f>B10</f>
        <v>273.75</v>
      </c>
      <c r="F21" s="54">
        <f t="shared" si="12"/>
        <v>5.666666666666667</v>
      </c>
      <c r="G21" s="54">
        <f t="shared" si="12"/>
        <v>2.8333333333333335</v>
      </c>
      <c r="H21" s="54">
        <f t="shared" si="12"/>
        <v>1.8888888888888888</v>
      </c>
      <c r="I21" s="54">
        <f t="shared" si="12"/>
        <v>1.4166666666666667</v>
      </c>
      <c r="J21" s="54">
        <f t="shared" si="12"/>
        <v>1.1333333333333333</v>
      </c>
      <c r="L21" t="s">
        <v>149</v>
      </c>
      <c r="M21" s="62">
        <f>B10</f>
        <v>273.75</v>
      </c>
      <c r="N21" s="1">
        <f>IF(F21&lt;-4,0,IF(F21&gt;4,1,VLOOKUP(ROUND(F21,2),Blad4!$AQ$8:$AR$827,2,FALSE)))</f>
        <v>1</v>
      </c>
      <c r="O21" s="1">
        <f>IF(G21&lt;-4,0,IF(G21&gt;4,1,VLOOKUP(ROUND(G21,2),Blad4!$AQ$8:$AR$827,2,FALSE)))</f>
        <v>0.99766999999999995</v>
      </c>
      <c r="P21" s="1">
        <f>IF(H21&lt;-4,0,IF(H21&gt;4,1,VLOOKUP(ROUND(H21,2),Blad4!$AQ$8:$AR$827,2,FALSE)))</f>
        <v>0.97062000000000004</v>
      </c>
      <c r="Q21" s="1">
        <f>IF(I21&lt;-4,0,IF(I21&gt;4,1,VLOOKUP(ROUND(I21,2),Blad4!$AQ$8:$AR$827,2,FALSE)))</f>
        <v>0.92220000000000002</v>
      </c>
      <c r="R21" s="1">
        <f>IF(J21&lt;-4,0,IF(J21&gt;4,1,VLOOKUP(ROUND(J21,2),Blad4!$AQ$8:$AR$827,2,FALSE)))</f>
        <v>0.87075999999999998</v>
      </c>
      <c r="T21" t="s">
        <v>149</v>
      </c>
      <c r="U21" s="46">
        <f>$B$4*$B$20</f>
        <v>1779.375</v>
      </c>
      <c r="W21" t="s">
        <v>149</v>
      </c>
      <c r="X21" s="62">
        <f>B10</f>
        <v>273.75</v>
      </c>
      <c r="Y21" s="57">
        <f t="shared" si="13"/>
        <v>16425</v>
      </c>
      <c r="Z21" s="57">
        <f t="shared" si="13"/>
        <v>16405.864874999999</v>
      </c>
      <c r="AA21" s="57">
        <f t="shared" si="13"/>
        <v>16183.71675</v>
      </c>
      <c r="AB21" s="57">
        <f t="shared" si="13"/>
        <v>15786.067500000001</v>
      </c>
      <c r="AC21" s="57">
        <f t="shared" si="13"/>
        <v>15363.6165</v>
      </c>
      <c r="AE21" t="s">
        <v>149</v>
      </c>
      <c r="AF21" s="51">
        <f>B10</f>
        <v>273.75</v>
      </c>
      <c r="AG21" s="57">
        <f t="shared" si="18"/>
        <v>18204.375</v>
      </c>
      <c r="AH21" s="57">
        <f t="shared" si="14"/>
        <v>18185.239874999999</v>
      </c>
      <c r="AI21" s="57">
        <f t="shared" si="15"/>
        <v>17963.09175</v>
      </c>
      <c r="AJ21" s="57">
        <f t="shared" si="16"/>
        <v>17565.442500000001</v>
      </c>
      <c r="AK21" s="57">
        <f t="shared" si="17"/>
        <v>17142.9915</v>
      </c>
    </row>
    <row r="22" spans="1:37" x14ac:dyDescent="0.35">
      <c r="A22" t="s">
        <v>149</v>
      </c>
      <c r="B22" s="63">
        <f>$E$35*(1+$B$1)</f>
        <v>355.875</v>
      </c>
    </row>
    <row r="23" spans="1:37" x14ac:dyDescent="0.35">
      <c r="D23" t="s">
        <v>154</v>
      </c>
      <c r="E23" s="46">
        <f>B27</f>
        <v>715</v>
      </c>
    </row>
    <row r="24" spans="1:37" x14ac:dyDescent="0.35">
      <c r="A24" s="3" t="s">
        <v>157</v>
      </c>
      <c r="E24" s="62" t="s">
        <v>144</v>
      </c>
      <c r="F24" s="52">
        <v>0.1</v>
      </c>
      <c r="G24" s="52">
        <v>0.2</v>
      </c>
      <c r="H24" s="52">
        <v>0.3</v>
      </c>
      <c r="I24" s="52">
        <v>0.4</v>
      </c>
      <c r="J24" s="52">
        <v>0.5</v>
      </c>
      <c r="M24" s="62" t="s">
        <v>144</v>
      </c>
      <c r="N24" s="58">
        <v>0.1</v>
      </c>
      <c r="O24" s="58">
        <v>0.2</v>
      </c>
      <c r="P24" s="58">
        <v>0.3</v>
      </c>
      <c r="Q24" s="58">
        <v>0.4</v>
      </c>
      <c r="R24" s="58">
        <v>0.5</v>
      </c>
      <c r="X24" s="62" t="s">
        <v>144</v>
      </c>
      <c r="Y24" s="58">
        <v>0.1</v>
      </c>
      <c r="Z24" s="58">
        <v>0.2</v>
      </c>
      <c r="AA24" s="58">
        <v>0.3</v>
      </c>
      <c r="AB24" s="58">
        <v>0.4</v>
      </c>
      <c r="AC24" s="58">
        <v>0.5</v>
      </c>
      <c r="AF24" s="51" t="s">
        <v>144</v>
      </c>
      <c r="AG24" s="52">
        <v>0.1</v>
      </c>
      <c r="AH24" s="52">
        <v>0.2</v>
      </c>
      <c r="AI24" s="52">
        <v>0.3</v>
      </c>
      <c r="AJ24" s="52">
        <v>0.4</v>
      </c>
      <c r="AK24" s="52">
        <v>0.5</v>
      </c>
    </row>
    <row r="25" spans="1:37" x14ac:dyDescent="0.35">
      <c r="A25" t="s">
        <v>146</v>
      </c>
      <c r="B25" s="63">
        <f>B13*(1+$B$1)</f>
        <v>182</v>
      </c>
      <c r="D25" t="s">
        <v>146</v>
      </c>
      <c r="E25" s="62">
        <f>B7</f>
        <v>51.1</v>
      </c>
      <c r="F25" s="54">
        <f t="shared" ref="F25:J28" si="19">(($E25-$B$21)/(F$24*$E25))</f>
        <v>-41.071428571428577</v>
      </c>
      <c r="G25" s="54">
        <f t="shared" si="19"/>
        <v>-20.535714285714288</v>
      </c>
      <c r="H25" s="54">
        <f t="shared" si="19"/>
        <v>-13.690476190476192</v>
      </c>
      <c r="I25" s="54">
        <f t="shared" si="19"/>
        <v>-10.267857142857144</v>
      </c>
      <c r="J25" s="54">
        <f t="shared" si="19"/>
        <v>-8.2142857142857153</v>
      </c>
      <c r="L25" t="s">
        <v>146</v>
      </c>
      <c r="M25" s="62">
        <f>B7</f>
        <v>51.1</v>
      </c>
      <c r="N25" s="1">
        <f>IF(F25&lt;-4,0,IF(F25&gt;4,1,VLOOKUP(ROUND(F25,2),Blad4!$AQ$8:$AR$827,2,FALSE)))</f>
        <v>0</v>
      </c>
      <c r="O25" s="1">
        <f>IF(G25&lt;-4,0,IF(G25&gt;4,1,VLOOKUP(ROUND(G25,2),Blad4!$AQ$8:$AR$827,2,FALSE)))</f>
        <v>0</v>
      </c>
      <c r="P25" s="1">
        <f>IF(H25&lt;-4,0,IF(H25&gt;4,1,VLOOKUP(ROUND(H25,2),Blad4!$AQ$8:$AR$827,2,FALSE)))</f>
        <v>0</v>
      </c>
      <c r="Q25" s="1">
        <f>IF(I25&lt;-4,0,IF(I25&gt;4,1,VLOOKUP(ROUND(I25,2),Blad4!$AQ$8:$AR$827,2,FALSE)))</f>
        <v>0</v>
      </c>
      <c r="R25" s="1">
        <f>IF(J25&lt;-4,0,IF(J25&gt;4,1,VLOOKUP(ROUND(J25,2),Blad4!$AQ$8:$AR$827,2,FALSE)))</f>
        <v>0</v>
      </c>
      <c r="T25" t="s">
        <v>146</v>
      </c>
      <c r="U25" s="46">
        <f>$B$4*$B$21</f>
        <v>3914.6250000000005</v>
      </c>
      <c r="W25" t="s">
        <v>146</v>
      </c>
      <c r="X25" s="62">
        <f>B7</f>
        <v>51.1</v>
      </c>
      <c r="Y25" s="57">
        <f t="shared" ref="Y25:AC28" si="20">$X25*$B$2+$X25*$B$3*N25</f>
        <v>1533</v>
      </c>
      <c r="Z25" s="57">
        <f t="shared" si="20"/>
        <v>1533</v>
      </c>
      <c r="AA25" s="57">
        <f t="shared" si="20"/>
        <v>1533</v>
      </c>
      <c r="AB25" s="57">
        <f t="shared" si="20"/>
        <v>1533</v>
      </c>
      <c r="AC25" s="57">
        <f t="shared" si="20"/>
        <v>1533</v>
      </c>
      <c r="AE25" t="s">
        <v>146</v>
      </c>
      <c r="AF25" s="51">
        <f>B7</f>
        <v>51.1</v>
      </c>
      <c r="AG25" s="57">
        <f>$U25+Y25</f>
        <v>5447.625</v>
      </c>
      <c r="AH25" s="57">
        <f t="shared" ref="AH25:AH28" si="21">$U25+Z25</f>
        <v>5447.625</v>
      </c>
      <c r="AI25" s="57">
        <f t="shared" ref="AI25:AI28" si="22">$U25+AA25</f>
        <v>5447.625</v>
      </c>
      <c r="AJ25" s="57">
        <f t="shared" ref="AJ25:AJ28" si="23">$U25+AB25</f>
        <v>5447.625</v>
      </c>
      <c r="AK25" s="57">
        <f t="shared" ref="AK25:AK28" si="24">$U25+AC25</f>
        <v>5447.625</v>
      </c>
    </row>
    <row r="26" spans="1:37" x14ac:dyDescent="0.35">
      <c r="A26" t="s">
        <v>147</v>
      </c>
      <c r="B26" s="63">
        <f t="shared" ref="B26:B28" si="25">B14*(1+$B$1)</f>
        <v>325</v>
      </c>
      <c r="D26" t="s">
        <v>147</v>
      </c>
      <c r="E26" s="62">
        <f>B8</f>
        <v>91.25</v>
      </c>
      <c r="F26" s="54">
        <f t="shared" si="19"/>
        <v>-18.600000000000001</v>
      </c>
      <c r="G26" s="54">
        <f t="shared" si="19"/>
        <v>-9.3000000000000007</v>
      </c>
      <c r="H26" s="54">
        <f t="shared" si="19"/>
        <v>-6.2000000000000011</v>
      </c>
      <c r="I26" s="54">
        <f t="shared" si="19"/>
        <v>-4.6500000000000004</v>
      </c>
      <c r="J26" s="54">
        <f t="shared" si="19"/>
        <v>-3.7200000000000006</v>
      </c>
      <c r="L26" t="s">
        <v>147</v>
      </c>
      <c r="M26" s="62">
        <f>B8</f>
        <v>91.25</v>
      </c>
      <c r="N26" s="1">
        <f>IF(F26&lt;-4,0,IF(F26&gt;4,1,VLOOKUP(ROUND(F26,2),Blad4!$AQ$8:$AR$827,2,FALSE)))</f>
        <v>0</v>
      </c>
      <c r="O26" s="1">
        <f>IF(G26&lt;-4,0,IF(G26&gt;4,1,VLOOKUP(ROUND(G26,2),Blad4!$AQ$8:$AR$827,2,FALSE)))</f>
        <v>0</v>
      </c>
      <c r="P26" s="1">
        <f>IF(H26&lt;-4,0,IF(H26&gt;4,1,VLOOKUP(ROUND(H26,2),Blad4!$AQ$8:$AR$827,2,FALSE)))</f>
        <v>0</v>
      </c>
      <c r="Q26" s="1">
        <f>IF(I26&lt;-4,0,IF(I26&gt;4,1,VLOOKUP(ROUND(I26,2),Blad4!$AQ$8:$AR$827,2,FALSE)))</f>
        <v>0</v>
      </c>
      <c r="R26" s="1">
        <f>IF(J26&lt;-4,0,IF(J26&gt;4,1,VLOOKUP(ROUND(J26,2),Blad4!$AQ$8:$AR$827,2,FALSE)))</f>
        <v>1E-4</v>
      </c>
      <c r="T26" t="s">
        <v>147</v>
      </c>
      <c r="U26" s="46">
        <f>$B$4*$B$21</f>
        <v>3914.6250000000005</v>
      </c>
      <c r="W26" t="s">
        <v>147</v>
      </c>
      <c r="X26" s="62">
        <f>B8</f>
        <v>91.25</v>
      </c>
      <c r="Y26" s="57">
        <f t="shared" si="20"/>
        <v>2737.5</v>
      </c>
      <c r="Z26" s="57">
        <f t="shared" si="20"/>
        <v>2737.5</v>
      </c>
      <c r="AA26" s="57">
        <f t="shared" si="20"/>
        <v>2737.5</v>
      </c>
      <c r="AB26" s="57">
        <f t="shared" si="20"/>
        <v>2737.5</v>
      </c>
      <c r="AC26" s="57">
        <f t="shared" si="20"/>
        <v>2737.7737499999998</v>
      </c>
      <c r="AE26" t="s">
        <v>147</v>
      </c>
      <c r="AF26" s="51">
        <f>B8</f>
        <v>91.25</v>
      </c>
      <c r="AG26" s="57">
        <f t="shared" ref="AG26:AG28" si="26">$U26+Y26</f>
        <v>6652.125</v>
      </c>
      <c r="AH26" s="57">
        <f t="shared" si="21"/>
        <v>6652.125</v>
      </c>
      <c r="AI26" s="57">
        <f t="shared" si="22"/>
        <v>6652.125</v>
      </c>
      <c r="AJ26" s="57">
        <f t="shared" si="23"/>
        <v>6652.125</v>
      </c>
      <c r="AK26" s="57">
        <f t="shared" si="24"/>
        <v>6652.3987500000003</v>
      </c>
    </row>
    <row r="27" spans="1:37" x14ac:dyDescent="0.35">
      <c r="A27" t="s">
        <v>148</v>
      </c>
      <c r="B27" s="63">
        <f t="shared" si="25"/>
        <v>715</v>
      </c>
      <c r="D27" t="s">
        <v>148</v>
      </c>
      <c r="E27" s="62">
        <f>B9</f>
        <v>200.75</v>
      </c>
      <c r="F27" s="54">
        <f t="shared" si="19"/>
        <v>-3.0000000000000009</v>
      </c>
      <c r="G27" s="54">
        <f t="shared" si="19"/>
        <v>-1.5000000000000004</v>
      </c>
      <c r="H27" s="54">
        <f t="shared" si="19"/>
        <v>-1.0000000000000004</v>
      </c>
      <c r="I27" s="54">
        <f t="shared" si="19"/>
        <v>-0.75000000000000022</v>
      </c>
      <c r="J27" s="54">
        <f t="shared" si="19"/>
        <v>-0.6000000000000002</v>
      </c>
      <c r="L27" t="s">
        <v>148</v>
      </c>
      <c r="M27" s="62">
        <f>B9</f>
        <v>200.75</v>
      </c>
      <c r="N27" s="1">
        <f>IF(F27&lt;-4,0,IF(F27&gt;4,1,VLOOKUP(ROUND(F27,2),Blad4!$AQ$8:$AR$827,2,FALSE)))</f>
        <v>1.3500000000000001E-3</v>
      </c>
      <c r="O27" s="1">
        <f>IF(G27&lt;-4,0,IF(G27&gt;4,1,VLOOKUP(ROUND(G27,2),Blad4!$AQ$8:$AR$827,2,FALSE)))</f>
        <v>6.6809999999999994E-2</v>
      </c>
      <c r="P27" s="1">
        <f>IF(H27&lt;-4,0,IF(H27&gt;4,1,VLOOKUP(ROUND(H27,2),Blad4!$AQ$8:$AR$827,2,FALSE)))</f>
        <v>0.15866</v>
      </c>
      <c r="Q27" s="1">
        <f>IF(I27&lt;-4,0,IF(I27&gt;4,1,VLOOKUP(ROUND(I27,2),Blad4!$AQ$8:$AR$827,2,FALSE)))</f>
        <v>0.22663</v>
      </c>
      <c r="R27" s="1">
        <f>IF(J27&lt;-4,0,IF(J27&gt;4,1,VLOOKUP(ROUND(J27,2),Blad4!$AQ$8:$AR$827,2,FALSE)))</f>
        <v>0.27424999999999999</v>
      </c>
      <c r="T27" t="s">
        <v>148</v>
      </c>
      <c r="U27" s="46">
        <f>$B$4*$B$21</f>
        <v>3914.6250000000005</v>
      </c>
      <c r="W27" t="s">
        <v>148</v>
      </c>
      <c r="X27" s="62">
        <f>B9</f>
        <v>200.75</v>
      </c>
      <c r="Y27" s="57">
        <f t="shared" si="20"/>
        <v>6030.6303749999997</v>
      </c>
      <c r="Z27" s="57">
        <f t="shared" si="20"/>
        <v>6424.8632250000001</v>
      </c>
      <c r="AA27" s="57">
        <f t="shared" si="20"/>
        <v>6978.0298499999999</v>
      </c>
      <c r="AB27" s="57">
        <f t="shared" si="20"/>
        <v>7387.379175</v>
      </c>
      <c r="AC27" s="57">
        <f t="shared" si="20"/>
        <v>7674.1706249999997</v>
      </c>
      <c r="AE27" t="s">
        <v>148</v>
      </c>
      <c r="AF27" s="51">
        <f>B9</f>
        <v>200.75</v>
      </c>
      <c r="AG27" s="57">
        <f t="shared" si="26"/>
        <v>9945.2553750000006</v>
      </c>
      <c r="AH27" s="57">
        <f t="shared" si="21"/>
        <v>10339.488225000001</v>
      </c>
      <c r="AI27" s="57">
        <f t="shared" si="22"/>
        <v>10892.654850000001</v>
      </c>
      <c r="AJ27" s="57">
        <f t="shared" si="23"/>
        <v>11302.004175</v>
      </c>
      <c r="AK27" s="57">
        <f t="shared" si="24"/>
        <v>11588.795625000001</v>
      </c>
    </row>
    <row r="28" spans="1:37" x14ac:dyDescent="0.35">
      <c r="A28" t="s">
        <v>149</v>
      </c>
      <c r="B28" s="63">
        <f t="shared" si="25"/>
        <v>975</v>
      </c>
      <c r="D28" t="s">
        <v>149</v>
      </c>
      <c r="E28" s="62">
        <f>B10</f>
        <v>273.75</v>
      </c>
      <c r="F28" s="54">
        <f t="shared" si="19"/>
        <v>0.46666666666666584</v>
      </c>
      <c r="G28" s="54">
        <f t="shared" si="19"/>
        <v>0.23333333333333292</v>
      </c>
      <c r="H28" s="54">
        <f t="shared" si="19"/>
        <v>0.15555555555555528</v>
      </c>
      <c r="I28" s="54">
        <f t="shared" si="19"/>
        <v>0.11666666666666646</v>
      </c>
      <c r="J28" s="54">
        <f t="shared" si="19"/>
        <v>9.3333333333333171E-2</v>
      </c>
      <c r="L28" t="s">
        <v>149</v>
      </c>
      <c r="M28" s="62">
        <f>B10</f>
        <v>273.75</v>
      </c>
      <c r="N28" s="1">
        <f>IF(F28&lt;-4,0,IF(F28&gt;4,1,VLOOKUP(ROUND(F28,2),Blad4!$AQ$8:$AR$827,2,FALSE)))</f>
        <v>0.68081999999999998</v>
      </c>
      <c r="O28" s="1">
        <f>IF(G28&lt;-4,0,IF(G28&gt;4,1,VLOOKUP(ROUND(G28,2),Blad4!$AQ$8:$AR$827,2,FALSE)))</f>
        <v>0.59094999999999998</v>
      </c>
      <c r="P28" s="1">
        <f>IF(H28&lt;-4,0,IF(H28&gt;4,1,VLOOKUP(ROUND(H28,2),Blad4!$AQ$8:$AR$827,2,FALSE)))</f>
        <v>0.56359999999999999</v>
      </c>
      <c r="Q28" s="1">
        <f>IF(I28&lt;-4,0,IF(I28&gt;4,1,VLOOKUP(ROUND(I28,2),Blad4!$AQ$8:$AR$827,2,FALSE)))</f>
        <v>0.54776000000000002</v>
      </c>
      <c r="R28" s="1">
        <f>IF(J28&lt;-4,0,IF(J28&gt;4,1,VLOOKUP(ROUND(J28,2),Blad4!$AQ$8:$AR$827,2,FALSE)))</f>
        <v>0.53586</v>
      </c>
      <c r="T28" t="s">
        <v>149</v>
      </c>
      <c r="U28" s="46">
        <f>$B$4*$B$21</f>
        <v>3914.6250000000005</v>
      </c>
      <c r="W28" t="s">
        <v>149</v>
      </c>
      <c r="X28" s="62">
        <f>B10</f>
        <v>273.75</v>
      </c>
      <c r="Y28" s="57">
        <f t="shared" si="20"/>
        <v>13803.73425</v>
      </c>
      <c r="Z28" s="57">
        <f t="shared" si="20"/>
        <v>13065.676875000001</v>
      </c>
      <c r="AA28" s="57">
        <f t="shared" si="20"/>
        <v>12841.064999999999</v>
      </c>
      <c r="AB28" s="57">
        <f t="shared" si="20"/>
        <v>12710.978999999999</v>
      </c>
      <c r="AC28" s="57">
        <f t="shared" si="20"/>
        <v>12613.250250000001</v>
      </c>
      <c r="AE28" t="s">
        <v>149</v>
      </c>
      <c r="AF28" s="51">
        <f>B10</f>
        <v>273.75</v>
      </c>
      <c r="AG28" s="57">
        <f t="shared" si="26"/>
        <v>17718.359250000001</v>
      </c>
      <c r="AH28" s="57">
        <f t="shared" si="21"/>
        <v>16980.301875000001</v>
      </c>
      <c r="AI28" s="57">
        <f t="shared" si="22"/>
        <v>16755.689999999999</v>
      </c>
      <c r="AJ28" s="57">
        <f t="shared" si="23"/>
        <v>16625.603999999999</v>
      </c>
      <c r="AK28" s="57">
        <f t="shared" si="24"/>
        <v>16527.875250000001</v>
      </c>
    </row>
    <row r="30" spans="1:37" x14ac:dyDescent="0.35">
      <c r="A30" s="64" t="s">
        <v>146</v>
      </c>
      <c r="B30" s="64"/>
      <c r="D30" t="s">
        <v>155</v>
      </c>
      <c r="E30" s="46">
        <f>B28</f>
        <v>975</v>
      </c>
    </row>
    <row r="31" spans="1:37" x14ac:dyDescent="0.35">
      <c r="A31" s="65">
        <v>0.1</v>
      </c>
      <c r="B31" s="66" t="str">
        <f>CONCATENATE((1-A31)*$B$13," - ",(1+A31)*$B$13)</f>
        <v>126 - 154</v>
      </c>
      <c r="E31" s="62" t="s">
        <v>144</v>
      </c>
      <c r="F31" s="52">
        <v>0.1</v>
      </c>
      <c r="G31" s="52">
        <v>0.2</v>
      </c>
      <c r="H31" s="52">
        <v>0.3</v>
      </c>
      <c r="I31" s="52">
        <v>0.4</v>
      </c>
      <c r="J31" s="52">
        <v>0.5</v>
      </c>
      <c r="M31" s="62" t="s">
        <v>144</v>
      </c>
      <c r="N31" s="58">
        <v>0.1</v>
      </c>
      <c r="O31" s="58">
        <v>0.2</v>
      </c>
      <c r="P31" s="58">
        <v>0.3</v>
      </c>
      <c r="Q31" s="58">
        <v>0.4</v>
      </c>
      <c r="R31" s="58">
        <v>0.5</v>
      </c>
      <c r="X31" s="62" t="s">
        <v>144</v>
      </c>
      <c r="Y31" s="58">
        <v>0.1</v>
      </c>
      <c r="Z31" s="58">
        <v>0.2</v>
      </c>
      <c r="AA31" s="58">
        <v>0.3</v>
      </c>
      <c r="AB31" s="58">
        <v>0.4</v>
      </c>
      <c r="AC31" s="58">
        <v>0.5</v>
      </c>
      <c r="AF31" s="51" t="s">
        <v>144</v>
      </c>
      <c r="AG31" s="52">
        <v>0.1</v>
      </c>
      <c r="AH31" s="52">
        <v>0.2</v>
      </c>
      <c r="AI31" s="52">
        <v>0.3</v>
      </c>
      <c r="AJ31" s="52">
        <v>0.4</v>
      </c>
      <c r="AK31" s="52">
        <v>0.5</v>
      </c>
    </row>
    <row r="32" spans="1:37" x14ac:dyDescent="0.35">
      <c r="A32" s="65">
        <v>0.2</v>
      </c>
      <c r="B32" s="66" t="str">
        <f t="shared" ref="B32:B35" si="27">CONCATENATE((1-A32)*$B$13," - ",(1+A32)*$B$13)</f>
        <v>112 - 168</v>
      </c>
      <c r="D32" t="s">
        <v>146</v>
      </c>
      <c r="E32" s="62">
        <f>B7</f>
        <v>51.1</v>
      </c>
      <c r="F32" s="54">
        <f t="shared" ref="F32:J35" si="28">(($E32-$B$22)/(F$31*$E32))</f>
        <v>-59.642857142857132</v>
      </c>
      <c r="G32" s="54">
        <f t="shared" si="28"/>
        <v>-29.821428571428566</v>
      </c>
      <c r="H32" s="54">
        <f t="shared" si="28"/>
        <v>-19.88095238095238</v>
      </c>
      <c r="I32" s="54">
        <f t="shared" si="28"/>
        <v>-14.910714285714283</v>
      </c>
      <c r="J32" s="54">
        <f t="shared" si="28"/>
        <v>-11.928571428571427</v>
      </c>
      <c r="L32" t="s">
        <v>146</v>
      </c>
      <c r="M32" s="62">
        <f>B7</f>
        <v>51.1</v>
      </c>
      <c r="N32" s="1">
        <f>IF(F32&lt;-4,0,IF(F32&gt;4,1,VLOOKUP(ROUND(F32,2),Blad4!$AQ$8:$AR$827,2,FALSE)))</f>
        <v>0</v>
      </c>
      <c r="O32" s="1">
        <f>IF(G32&lt;-4,0,IF(G32&gt;4,1,VLOOKUP(ROUND(G32,2),Blad4!$AQ$8:$AR$827,2,FALSE)))</f>
        <v>0</v>
      </c>
      <c r="P32" s="1">
        <f>IF(H32&lt;-4,0,IF(H32&gt;4,1,VLOOKUP(ROUND(H32,2),Blad4!$AQ$8:$AR$827,2,FALSE)))</f>
        <v>0</v>
      </c>
      <c r="Q32" s="1">
        <f>IF(I32&lt;-4,0,IF(I32&gt;4,1,VLOOKUP(ROUND(I32,2),Blad4!$AQ$8:$AR$827,2,FALSE)))</f>
        <v>0</v>
      </c>
      <c r="R32" s="1">
        <f>IF(J32&lt;-4,0,IF(J32&gt;4,1,VLOOKUP(ROUND(J32,2),Blad4!$AQ$8:$AR$827,2,FALSE)))</f>
        <v>0</v>
      </c>
      <c r="T32" t="s">
        <v>146</v>
      </c>
      <c r="U32" s="46">
        <f>$B$4*$B$22</f>
        <v>5338.125</v>
      </c>
      <c r="W32" t="s">
        <v>146</v>
      </c>
      <c r="X32" s="62">
        <f>B7</f>
        <v>51.1</v>
      </c>
      <c r="Y32" s="57">
        <f t="shared" ref="Y32:AC35" si="29">$X32*$B$2+$X32*$B$3*N32</f>
        <v>1533</v>
      </c>
      <c r="Z32" s="57">
        <f t="shared" si="29"/>
        <v>1533</v>
      </c>
      <c r="AA32" s="57">
        <f t="shared" si="29"/>
        <v>1533</v>
      </c>
      <c r="AB32" s="57">
        <f t="shared" si="29"/>
        <v>1533</v>
      </c>
      <c r="AC32" s="57">
        <f t="shared" si="29"/>
        <v>1533</v>
      </c>
      <c r="AE32" t="s">
        <v>146</v>
      </c>
      <c r="AF32" s="51">
        <f>B7</f>
        <v>51.1</v>
      </c>
      <c r="AG32" s="57">
        <f>$U32+Y32</f>
        <v>6871.125</v>
      </c>
      <c r="AH32" s="57">
        <f t="shared" ref="AH32:AH35" si="30">$U32+Z32</f>
        <v>6871.125</v>
      </c>
      <c r="AI32" s="57">
        <f t="shared" ref="AI32:AI35" si="31">$U32+AA32</f>
        <v>6871.125</v>
      </c>
      <c r="AJ32" s="57">
        <f t="shared" ref="AJ32:AJ35" si="32">$U32+AB32</f>
        <v>6871.125</v>
      </c>
      <c r="AK32" s="57">
        <f t="shared" ref="AK32:AK35" si="33">$U32+AC32</f>
        <v>6871.125</v>
      </c>
    </row>
    <row r="33" spans="1:37" x14ac:dyDescent="0.35">
      <c r="A33" s="65">
        <v>0.3</v>
      </c>
      <c r="B33" s="66" t="str">
        <f t="shared" si="27"/>
        <v>98 - 182</v>
      </c>
      <c r="D33" t="s">
        <v>147</v>
      </c>
      <c r="E33" s="62">
        <f>B8</f>
        <v>91.25</v>
      </c>
      <c r="F33" s="54">
        <f t="shared" si="28"/>
        <v>-29</v>
      </c>
      <c r="G33" s="54">
        <f t="shared" si="28"/>
        <v>-14.5</v>
      </c>
      <c r="H33" s="54">
        <f t="shared" si="28"/>
        <v>-9.6666666666666661</v>
      </c>
      <c r="I33" s="54">
        <f t="shared" si="28"/>
        <v>-7.25</v>
      </c>
      <c r="J33" s="54">
        <f t="shared" si="28"/>
        <v>-5.8</v>
      </c>
      <c r="L33" t="s">
        <v>147</v>
      </c>
      <c r="M33" s="62">
        <f>B8</f>
        <v>91.25</v>
      </c>
      <c r="N33" s="1">
        <f>IF(F33&lt;-4,0,IF(F33&gt;4,1,VLOOKUP(ROUND(F33,2),Blad4!$AQ$8:$AR$827,2,FALSE)))</f>
        <v>0</v>
      </c>
      <c r="O33" s="1">
        <f>IF(G33&lt;-4,0,IF(G33&gt;4,1,VLOOKUP(ROUND(G33,2),Blad4!$AQ$8:$AR$827,2,FALSE)))</f>
        <v>0</v>
      </c>
      <c r="P33" s="1">
        <f>IF(H33&lt;-4,0,IF(H33&gt;4,1,VLOOKUP(ROUND(H33,2),Blad4!$AQ$8:$AR$827,2,FALSE)))</f>
        <v>0</v>
      </c>
      <c r="Q33" s="1">
        <f>IF(I33&lt;-4,0,IF(I33&gt;4,1,VLOOKUP(ROUND(I33,2),Blad4!$AQ$8:$AR$827,2,FALSE)))</f>
        <v>0</v>
      </c>
      <c r="R33" s="1">
        <f>IF(J33&lt;-4,0,IF(J33&gt;4,1,VLOOKUP(ROUND(J33,2),Blad4!$AQ$8:$AR$827,2,FALSE)))</f>
        <v>0</v>
      </c>
      <c r="T33" t="s">
        <v>147</v>
      </c>
      <c r="U33" s="46">
        <f>$B$4*$B$22</f>
        <v>5338.125</v>
      </c>
      <c r="W33" t="s">
        <v>147</v>
      </c>
      <c r="X33" s="62">
        <f>B8</f>
        <v>91.25</v>
      </c>
      <c r="Y33" s="57">
        <f t="shared" si="29"/>
        <v>2737.5</v>
      </c>
      <c r="Z33" s="57">
        <f t="shared" si="29"/>
        <v>2737.5</v>
      </c>
      <c r="AA33" s="57">
        <f t="shared" si="29"/>
        <v>2737.5</v>
      </c>
      <c r="AB33" s="57">
        <f t="shared" si="29"/>
        <v>2737.5</v>
      </c>
      <c r="AC33" s="57">
        <f t="shared" si="29"/>
        <v>2737.5</v>
      </c>
      <c r="AE33" t="s">
        <v>147</v>
      </c>
      <c r="AF33" s="51">
        <f>B8</f>
        <v>91.25</v>
      </c>
      <c r="AG33" s="57">
        <f t="shared" ref="AG33:AG35" si="34">$U33+Y33</f>
        <v>8075.625</v>
      </c>
      <c r="AH33" s="57">
        <f t="shared" si="30"/>
        <v>8075.625</v>
      </c>
      <c r="AI33" s="57">
        <f t="shared" si="31"/>
        <v>8075.625</v>
      </c>
      <c r="AJ33" s="57">
        <f t="shared" si="32"/>
        <v>8075.625</v>
      </c>
      <c r="AK33" s="57">
        <f t="shared" si="33"/>
        <v>8075.625</v>
      </c>
    </row>
    <row r="34" spans="1:37" x14ac:dyDescent="0.35">
      <c r="A34" s="65">
        <v>0.4</v>
      </c>
      <c r="B34" s="66" t="str">
        <f t="shared" si="27"/>
        <v>84 - 196</v>
      </c>
      <c r="D34" t="s">
        <v>148</v>
      </c>
      <c r="E34" s="62">
        <f>B9</f>
        <v>200.75</v>
      </c>
      <c r="F34" s="54">
        <f t="shared" si="28"/>
        <v>-7.7272727272727257</v>
      </c>
      <c r="G34" s="54">
        <f t="shared" si="28"/>
        <v>-3.8636363636363629</v>
      </c>
      <c r="H34" s="54">
        <f t="shared" si="28"/>
        <v>-2.5757575757575761</v>
      </c>
      <c r="I34" s="54">
        <f t="shared" si="28"/>
        <v>-1.9318181818181814</v>
      </c>
      <c r="J34" s="54">
        <f t="shared" si="28"/>
        <v>-1.5454545454545454</v>
      </c>
      <c r="L34" t="s">
        <v>148</v>
      </c>
      <c r="M34" s="62">
        <f>B9</f>
        <v>200.75</v>
      </c>
      <c r="N34" s="1">
        <f>IF(F34&lt;-4,0,IF(F34&gt;4,1,VLOOKUP(ROUND(F34,2),Blad4!$AQ$8:$AR$827,2,FALSE)))</f>
        <v>0</v>
      </c>
      <c r="O34" s="1">
        <f>IF(G34&lt;-4,0,IF(G34&gt;4,1,VLOOKUP(ROUND(G34,2),Blad4!$AQ$8:$AR$827,2,FALSE)))</f>
        <v>6.0000000000000002E-5</v>
      </c>
      <c r="P34" s="1">
        <f>IF(H34&lt;-4,0,IF(H34&gt;4,1,VLOOKUP(ROUND(H34,2),Blad4!$AQ$8:$AR$827,2,FALSE)))</f>
        <v>4.9399999999999999E-3</v>
      </c>
      <c r="Q34" s="1">
        <f>IF(I34&lt;-4,0,IF(I34&gt;4,1,VLOOKUP(ROUND(I34,2),Blad4!$AQ$8:$AR$827,2,FALSE)))</f>
        <v>2.6800000000000001E-2</v>
      </c>
      <c r="R34" s="1">
        <f>IF(J34&lt;-4,0,IF(J34&gt;4,1,VLOOKUP(ROUND(J34,2),Blad4!$AQ$8:$AR$827,2,FALSE)))</f>
        <v>6.0569999999999999E-2</v>
      </c>
      <c r="T34" t="s">
        <v>148</v>
      </c>
      <c r="U34" s="46">
        <f>$B$4*$B$22</f>
        <v>5338.125</v>
      </c>
      <c r="W34" t="s">
        <v>148</v>
      </c>
      <c r="X34" s="62">
        <f>B9</f>
        <v>200.75</v>
      </c>
      <c r="Y34" s="57">
        <f t="shared" si="29"/>
        <v>6022.5</v>
      </c>
      <c r="Z34" s="57">
        <f t="shared" si="29"/>
        <v>6022.8613500000001</v>
      </c>
      <c r="AA34" s="57">
        <f t="shared" si="29"/>
        <v>6052.2511500000001</v>
      </c>
      <c r="AB34" s="57">
        <f t="shared" si="29"/>
        <v>6183.9030000000002</v>
      </c>
      <c r="AC34" s="57">
        <f t="shared" si="29"/>
        <v>6387.2828250000002</v>
      </c>
      <c r="AE34" t="s">
        <v>148</v>
      </c>
      <c r="AF34" s="51">
        <f>B9</f>
        <v>200.75</v>
      </c>
      <c r="AG34" s="57">
        <f t="shared" si="34"/>
        <v>11360.625</v>
      </c>
      <c r="AH34" s="57">
        <f t="shared" si="30"/>
        <v>11360.986349999999</v>
      </c>
      <c r="AI34" s="57">
        <f t="shared" si="31"/>
        <v>11390.37615</v>
      </c>
      <c r="AJ34" s="57">
        <f t="shared" si="32"/>
        <v>11522.028</v>
      </c>
      <c r="AK34" s="57">
        <f t="shared" si="33"/>
        <v>11725.407825</v>
      </c>
    </row>
    <row r="35" spans="1:37" x14ac:dyDescent="0.35">
      <c r="A35" s="65">
        <v>0.5</v>
      </c>
      <c r="B35" s="66" t="str">
        <f t="shared" si="27"/>
        <v>70 - 210</v>
      </c>
      <c r="D35" t="s">
        <v>149</v>
      </c>
      <c r="E35" s="62">
        <f>B10</f>
        <v>273.75</v>
      </c>
      <c r="F35" s="54">
        <f t="shared" si="28"/>
        <v>-3</v>
      </c>
      <c r="G35" s="54">
        <f t="shared" si="28"/>
        <v>-1.5</v>
      </c>
      <c r="H35" s="54">
        <f t="shared" si="28"/>
        <v>-1</v>
      </c>
      <c r="I35" s="54">
        <f t="shared" si="28"/>
        <v>-0.75</v>
      </c>
      <c r="J35" s="54">
        <f t="shared" si="28"/>
        <v>-0.6</v>
      </c>
      <c r="L35" t="s">
        <v>149</v>
      </c>
      <c r="M35" s="62">
        <f>B10</f>
        <v>273.75</v>
      </c>
      <c r="N35" s="1">
        <f>IF(F35&lt;-4,0,IF(F35&gt;4,1,VLOOKUP(ROUND(F35,2),Blad4!$AQ$8:$AR$827,2,FALSE)))</f>
        <v>1.3500000000000001E-3</v>
      </c>
      <c r="O35" s="1">
        <f>IF(G35&lt;-4,0,IF(G35&gt;4,1,VLOOKUP(ROUND(G35,2),Blad4!$AQ$8:$AR$827,2,FALSE)))</f>
        <v>6.6809999999999994E-2</v>
      </c>
      <c r="P35" s="1">
        <f>IF(H35&lt;-4,0,IF(H35&gt;4,1,VLOOKUP(ROUND(H35,2),Blad4!$AQ$8:$AR$827,2,FALSE)))</f>
        <v>0.15866</v>
      </c>
      <c r="Q35" s="1">
        <f>IF(I35&lt;-4,0,IF(I35&gt;4,1,VLOOKUP(ROUND(I35,2),Blad4!$AQ$8:$AR$827,2,FALSE)))</f>
        <v>0.22663</v>
      </c>
      <c r="R35" s="1">
        <f>IF(J35&lt;-4,0,IF(J35&gt;4,1,VLOOKUP(ROUND(J35,2),Blad4!$AQ$8:$AR$827,2,FALSE)))</f>
        <v>0.27424999999999999</v>
      </c>
      <c r="T35" t="s">
        <v>149</v>
      </c>
      <c r="U35" s="46">
        <f>$B$4*$B$22</f>
        <v>5338.125</v>
      </c>
      <c r="W35" t="s">
        <v>149</v>
      </c>
      <c r="X35" s="62">
        <f>B10</f>
        <v>273.75</v>
      </c>
      <c r="Y35" s="57">
        <f t="shared" si="29"/>
        <v>8223.5868750000009</v>
      </c>
      <c r="Z35" s="57">
        <f t="shared" si="29"/>
        <v>8761.1771250000002</v>
      </c>
      <c r="AA35" s="57">
        <f t="shared" si="29"/>
        <v>9515.4952499999999</v>
      </c>
      <c r="AB35" s="57">
        <f t="shared" si="29"/>
        <v>10073.698875</v>
      </c>
      <c r="AC35" s="57">
        <f t="shared" si="29"/>
        <v>10464.778125000001</v>
      </c>
      <c r="AE35" t="s">
        <v>149</v>
      </c>
      <c r="AF35" s="51">
        <f>B10</f>
        <v>273.75</v>
      </c>
      <c r="AG35" s="57">
        <f t="shared" si="34"/>
        <v>13561.711875000001</v>
      </c>
      <c r="AH35" s="57">
        <f t="shared" si="30"/>
        <v>14099.302125</v>
      </c>
      <c r="AI35" s="57">
        <f t="shared" si="31"/>
        <v>14853.62025</v>
      </c>
      <c r="AJ35" s="57">
        <f t="shared" si="32"/>
        <v>15411.823875</v>
      </c>
      <c r="AK35" s="57">
        <f t="shared" si="33"/>
        <v>15802.903125000001</v>
      </c>
    </row>
    <row r="36" spans="1:37" x14ac:dyDescent="0.35">
      <c r="A36" s="64"/>
      <c r="B36" s="64"/>
    </row>
    <row r="37" spans="1:37" x14ac:dyDescent="0.35">
      <c r="A37" s="64" t="s">
        <v>147</v>
      </c>
      <c r="B37" s="64"/>
    </row>
    <row r="38" spans="1:37" x14ac:dyDescent="0.35">
      <c r="A38" s="65">
        <v>0.1</v>
      </c>
      <c r="B38" s="66" t="str">
        <f>CONCATENATE((1-A38)*$B$14," - ",(1+A38)*$B$14)</f>
        <v>225 - 275</v>
      </c>
    </row>
    <row r="39" spans="1:37" x14ac:dyDescent="0.35">
      <c r="A39" s="65">
        <v>0.2</v>
      </c>
      <c r="B39" s="66" t="str">
        <f t="shared" ref="B39:B42" si="35">CONCATENATE((1-A39)*$B$14," - ",(1+A39)*$B$14)</f>
        <v>200 - 300</v>
      </c>
    </row>
    <row r="40" spans="1:37" x14ac:dyDescent="0.35">
      <c r="A40" s="65">
        <v>0.3</v>
      </c>
      <c r="B40" s="66" t="str">
        <f t="shared" si="35"/>
        <v>175 - 325</v>
      </c>
    </row>
    <row r="41" spans="1:37" x14ac:dyDescent="0.35">
      <c r="A41" s="65">
        <v>0.4</v>
      </c>
      <c r="B41" s="66" t="str">
        <f t="shared" si="35"/>
        <v>150 - 350</v>
      </c>
    </row>
    <row r="42" spans="1:37" x14ac:dyDescent="0.35">
      <c r="A42" s="65">
        <v>0.5</v>
      </c>
      <c r="B42" s="66" t="str">
        <f t="shared" si="35"/>
        <v>125 - 375</v>
      </c>
    </row>
    <row r="43" spans="1:37" x14ac:dyDescent="0.35">
      <c r="A43" s="64"/>
      <c r="B43" s="64"/>
    </row>
    <row r="44" spans="1:37" x14ac:dyDescent="0.35">
      <c r="A44" s="64" t="s">
        <v>148</v>
      </c>
      <c r="B44" s="64"/>
    </row>
    <row r="45" spans="1:37" x14ac:dyDescent="0.35">
      <c r="A45" s="65">
        <v>0.1</v>
      </c>
      <c r="B45" s="66" t="str">
        <f>CONCATENATE((1-A45)*$B$15," - ",(1+A45)*$B$15)</f>
        <v>495 - 605</v>
      </c>
    </row>
    <row r="46" spans="1:37" x14ac:dyDescent="0.35">
      <c r="A46" s="65">
        <v>0.2</v>
      </c>
      <c r="B46" s="66" t="str">
        <f t="shared" ref="B46:B49" si="36">CONCATENATE((1-A46)*$B$15," - ",(1+A46)*$B$15)</f>
        <v>440 - 660</v>
      </c>
    </row>
    <row r="47" spans="1:37" x14ac:dyDescent="0.35">
      <c r="A47" s="65">
        <v>0.3</v>
      </c>
      <c r="B47" s="66" t="str">
        <f t="shared" si="36"/>
        <v>385 - 715</v>
      </c>
    </row>
    <row r="48" spans="1:37" x14ac:dyDescent="0.35">
      <c r="A48" s="65">
        <v>0.4</v>
      </c>
      <c r="B48" s="66" t="str">
        <f t="shared" si="36"/>
        <v>330 - 770</v>
      </c>
    </row>
    <row r="49" spans="1:2" x14ac:dyDescent="0.35">
      <c r="A49" s="65">
        <v>0.5</v>
      </c>
      <c r="B49" s="66" t="str">
        <f t="shared" si="36"/>
        <v>275 - 825</v>
      </c>
    </row>
    <row r="50" spans="1:2" x14ac:dyDescent="0.35">
      <c r="A50" s="64"/>
      <c r="B50" s="64"/>
    </row>
    <row r="51" spans="1:2" x14ac:dyDescent="0.35">
      <c r="A51" s="64" t="s">
        <v>149</v>
      </c>
      <c r="B51" s="64"/>
    </row>
    <row r="52" spans="1:2" x14ac:dyDescent="0.35">
      <c r="A52" s="65">
        <v>0.1</v>
      </c>
      <c r="B52" s="66" t="str">
        <f>CONCATENATE((1-A52)*$B$16," - ",(1+A52)*$B$16)</f>
        <v>675 - 825</v>
      </c>
    </row>
    <row r="53" spans="1:2" x14ac:dyDescent="0.35">
      <c r="A53" s="65">
        <v>0.2</v>
      </c>
      <c r="B53" s="66" t="str">
        <f t="shared" ref="B53:B56" si="37">CONCATENATE((1-A53)*$B$16," - ",(1+A53)*$B$16)</f>
        <v>600 - 900</v>
      </c>
    </row>
    <row r="54" spans="1:2" x14ac:dyDescent="0.35">
      <c r="A54" s="65">
        <v>0.3</v>
      </c>
      <c r="B54" s="66" t="str">
        <f t="shared" si="37"/>
        <v>525 - 975</v>
      </c>
    </row>
    <row r="55" spans="1:2" x14ac:dyDescent="0.35">
      <c r="A55" s="65">
        <v>0.4</v>
      </c>
      <c r="B55" s="66" t="str">
        <f t="shared" si="37"/>
        <v>450 - 1050</v>
      </c>
    </row>
    <row r="56" spans="1:2" x14ac:dyDescent="0.35">
      <c r="A56" s="65">
        <v>0.5</v>
      </c>
      <c r="B56" s="66" t="str">
        <f t="shared" si="37"/>
        <v>375 - 1125</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E6D4E-CDC3-47B2-A739-9DAA7DE45AD4}">
  <dimension ref="D4:I53"/>
  <sheetViews>
    <sheetView workbookViewId="0">
      <selection activeCell="V17" sqref="V17"/>
    </sheetView>
  </sheetViews>
  <sheetFormatPr defaultRowHeight="14.5" x14ac:dyDescent="0.35"/>
  <cols>
    <col min="4" max="4" width="27" bestFit="1" customWidth="1"/>
    <col min="5" max="5" width="7.1796875" customWidth="1"/>
  </cols>
  <sheetData>
    <row r="4" spans="4:9" x14ac:dyDescent="0.35">
      <c r="F4" t="s">
        <v>165</v>
      </c>
      <c r="G4" t="s">
        <v>166</v>
      </c>
      <c r="H4" t="s">
        <v>167</v>
      </c>
      <c r="I4" t="s">
        <v>168</v>
      </c>
    </row>
    <row r="5" spans="4:9" x14ac:dyDescent="0.35">
      <c r="D5" s="67" t="s">
        <v>159</v>
      </c>
      <c r="E5" s="67"/>
    </row>
    <row r="6" spans="4:9" x14ac:dyDescent="0.35">
      <c r="D6" t="s">
        <v>158</v>
      </c>
      <c r="F6" s="68"/>
      <c r="G6" s="68"/>
    </row>
    <row r="7" spans="4:9" x14ac:dyDescent="0.35">
      <c r="D7" t="s">
        <v>163</v>
      </c>
      <c r="F7">
        <v>996</v>
      </c>
      <c r="G7">
        <v>1779</v>
      </c>
      <c r="H7">
        <v>3915</v>
      </c>
      <c r="I7">
        <v>5338</v>
      </c>
    </row>
    <row r="8" spans="4:9" x14ac:dyDescent="0.35">
      <c r="D8" t="s">
        <v>162</v>
      </c>
      <c r="F8">
        <v>30</v>
      </c>
      <c r="G8">
        <v>30</v>
      </c>
      <c r="H8">
        <v>30</v>
      </c>
      <c r="I8">
        <v>30</v>
      </c>
    </row>
    <row r="9" spans="4:9" x14ac:dyDescent="0.35">
      <c r="D9" t="s">
        <v>164</v>
      </c>
      <c r="F9">
        <v>30</v>
      </c>
      <c r="G9">
        <v>30</v>
      </c>
      <c r="H9">
        <v>30</v>
      </c>
      <c r="I9">
        <v>30</v>
      </c>
    </row>
    <row r="10" spans="4:9" x14ac:dyDescent="0.35">
      <c r="D10" t="s">
        <v>160</v>
      </c>
      <c r="F10">
        <v>182</v>
      </c>
      <c r="G10">
        <v>325</v>
      </c>
      <c r="H10">
        <v>715</v>
      </c>
      <c r="I10">
        <v>975</v>
      </c>
    </row>
    <row r="11" spans="4:9" x14ac:dyDescent="0.35">
      <c r="D11" t="s">
        <v>161</v>
      </c>
      <c r="E11">
        <v>100</v>
      </c>
      <c r="F11" s="45">
        <f>F$7/365+$E11*F$8/1000</f>
        <v>5.7287671232876711</v>
      </c>
      <c r="G11" s="45">
        <f t="shared" ref="F11:I14" si="0">G$7/365+$E11*G$8/1000</f>
        <v>7.8739726027397259</v>
      </c>
      <c r="H11" s="45">
        <f t="shared" si="0"/>
        <v>13.726027397260275</v>
      </c>
      <c r="I11" s="45">
        <f t="shared" si="0"/>
        <v>17.624657534246573</v>
      </c>
    </row>
    <row r="12" spans="4:9" x14ac:dyDescent="0.35">
      <c r="E12">
        <f t="shared" ref="E12:E53" si="1">E11+25</f>
        <v>125</v>
      </c>
      <c r="F12" s="45">
        <f t="shared" si="0"/>
        <v>6.4787671232876711</v>
      </c>
      <c r="G12" s="45">
        <f t="shared" si="0"/>
        <v>8.6239726027397268</v>
      </c>
      <c r="H12" s="45">
        <f t="shared" si="0"/>
        <v>14.476027397260275</v>
      </c>
      <c r="I12" s="45">
        <f t="shared" si="0"/>
        <v>18.374657534246573</v>
      </c>
    </row>
    <row r="13" spans="4:9" x14ac:dyDescent="0.35">
      <c r="E13">
        <f t="shared" si="1"/>
        <v>150</v>
      </c>
      <c r="F13" s="45">
        <f t="shared" si="0"/>
        <v>7.2287671232876711</v>
      </c>
      <c r="G13" s="45">
        <f t="shared" si="0"/>
        <v>9.3739726027397268</v>
      </c>
      <c r="H13" s="45">
        <f t="shared" si="0"/>
        <v>15.226027397260275</v>
      </c>
      <c r="I13" s="45">
        <f t="shared" si="0"/>
        <v>19.124657534246573</v>
      </c>
    </row>
    <row r="14" spans="4:9" x14ac:dyDescent="0.35">
      <c r="E14">
        <f t="shared" si="1"/>
        <v>175</v>
      </c>
      <c r="F14" s="45">
        <f t="shared" si="0"/>
        <v>7.9787671232876711</v>
      </c>
      <c r="G14" s="45">
        <f t="shared" si="0"/>
        <v>10.123972602739727</v>
      </c>
      <c r="H14" s="45">
        <f t="shared" si="0"/>
        <v>15.976027397260275</v>
      </c>
      <c r="I14" s="45">
        <f t="shared" si="0"/>
        <v>19.874657534246573</v>
      </c>
    </row>
    <row r="15" spans="4:9" x14ac:dyDescent="0.35">
      <c r="E15">
        <f t="shared" si="1"/>
        <v>200</v>
      </c>
      <c r="F15" s="45">
        <f t="shared" ref="F15:F53" si="2">F$7/365+$E15*F$8/1000+($E15-F$10)*F$9/1000</f>
        <v>9.2687671232876703</v>
      </c>
      <c r="G15" s="45">
        <f t="shared" ref="G15:I20" si="3">G$7/365+$E15*G$8/1000</f>
        <v>10.873972602739727</v>
      </c>
      <c r="H15" s="45">
        <f t="shared" si="3"/>
        <v>16.726027397260275</v>
      </c>
      <c r="I15" s="45">
        <f t="shared" si="3"/>
        <v>20.624657534246573</v>
      </c>
    </row>
    <row r="16" spans="4:9" x14ac:dyDescent="0.35">
      <c r="E16">
        <f t="shared" si="1"/>
        <v>225</v>
      </c>
      <c r="F16" s="45">
        <f t="shared" si="2"/>
        <v>10.76876712328767</v>
      </c>
      <c r="G16" s="45">
        <f t="shared" si="3"/>
        <v>11.623972602739727</v>
      </c>
      <c r="H16" s="45">
        <f t="shared" si="3"/>
        <v>17.476027397260275</v>
      </c>
      <c r="I16" s="45">
        <f t="shared" si="3"/>
        <v>21.374657534246573</v>
      </c>
    </row>
    <row r="17" spans="5:9" x14ac:dyDescent="0.35">
      <c r="E17">
        <f t="shared" si="1"/>
        <v>250</v>
      </c>
      <c r="F17" s="45">
        <f t="shared" si="2"/>
        <v>12.26876712328767</v>
      </c>
      <c r="G17" s="45">
        <f t="shared" si="3"/>
        <v>12.373972602739727</v>
      </c>
      <c r="H17" s="45">
        <f t="shared" si="3"/>
        <v>18.226027397260275</v>
      </c>
      <c r="I17" s="45">
        <f t="shared" si="3"/>
        <v>22.124657534246573</v>
      </c>
    </row>
    <row r="18" spans="5:9" x14ac:dyDescent="0.35">
      <c r="E18">
        <f t="shared" si="1"/>
        <v>275</v>
      </c>
      <c r="F18" s="45">
        <f t="shared" si="2"/>
        <v>13.76876712328767</v>
      </c>
      <c r="G18" s="45">
        <f t="shared" si="3"/>
        <v>13.123972602739727</v>
      </c>
      <c r="H18" s="45">
        <f t="shared" si="3"/>
        <v>18.976027397260275</v>
      </c>
      <c r="I18" s="45">
        <f t="shared" si="3"/>
        <v>22.874657534246573</v>
      </c>
    </row>
    <row r="19" spans="5:9" x14ac:dyDescent="0.35">
      <c r="E19">
        <f t="shared" si="1"/>
        <v>300</v>
      </c>
      <c r="F19" s="45">
        <f t="shared" si="2"/>
        <v>15.26876712328767</v>
      </c>
      <c r="G19" s="45">
        <f t="shared" si="3"/>
        <v>13.873972602739727</v>
      </c>
      <c r="H19" s="45">
        <f t="shared" si="3"/>
        <v>19.726027397260275</v>
      </c>
      <c r="I19" s="45">
        <f t="shared" si="3"/>
        <v>23.624657534246573</v>
      </c>
    </row>
    <row r="20" spans="5:9" x14ac:dyDescent="0.35">
      <c r="E20">
        <f t="shared" si="1"/>
        <v>325</v>
      </c>
      <c r="F20" s="45">
        <f t="shared" si="2"/>
        <v>16.76876712328767</v>
      </c>
      <c r="G20" s="45">
        <f t="shared" si="3"/>
        <v>14.623972602739727</v>
      </c>
      <c r="H20" s="45">
        <f t="shared" si="3"/>
        <v>20.476027397260275</v>
      </c>
      <c r="I20" s="45">
        <f t="shared" si="3"/>
        <v>24.374657534246573</v>
      </c>
    </row>
    <row r="21" spans="5:9" x14ac:dyDescent="0.35">
      <c r="E21">
        <f t="shared" si="1"/>
        <v>350</v>
      </c>
      <c r="F21" s="45">
        <f t="shared" si="2"/>
        <v>18.26876712328767</v>
      </c>
      <c r="G21" s="45">
        <f t="shared" ref="G21:G53" si="4">G$7/365+$E21*G$8/1000+($E21-G$10)*G$9/1000</f>
        <v>16.123972602739727</v>
      </c>
      <c r="H21" s="45">
        <f t="shared" ref="H21:I35" si="5">H$7/365+$E21*H$8/1000</f>
        <v>21.226027397260275</v>
      </c>
      <c r="I21" s="45">
        <f t="shared" si="5"/>
        <v>25.124657534246573</v>
      </c>
    </row>
    <row r="22" spans="5:9" x14ac:dyDescent="0.35">
      <c r="E22">
        <f t="shared" si="1"/>
        <v>375</v>
      </c>
      <c r="F22" s="45">
        <f t="shared" si="2"/>
        <v>19.76876712328767</v>
      </c>
      <c r="G22" s="45">
        <f t="shared" si="4"/>
        <v>17.623972602739727</v>
      </c>
      <c r="H22" s="45">
        <f t="shared" si="5"/>
        <v>21.976027397260275</v>
      </c>
      <c r="I22" s="45">
        <f t="shared" si="5"/>
        <v>25.874657534246573</v>
      </c>
    </row>
    <row r="23" spans="5:9" x14ac:dyDescent="0.35">
      <c r="E23">
        <f t="shared" si="1"/>
        <v>400</v>
      </c>
      <c r="F23" s="45">
        <f t="shared" si="2"/>
        <v>21.26876712328767</v>
      </c>
      <c r="G23" s="45">
        <f t="shared" si="4"/>
        <v>19.123972602739727</v>
      </c>
      <c r="H23" s="45">
        <f t="shared" si="5"/>
        <v>22.726027397260275</v>
      </c>
      <c r="I23" s="45">
        <f t="shared" si="5"/>
        <v>26.624657534246573</v>
      </c>
    </row>
    <row r="24" spans="5:9" x14ac:dyDescent="0.35">
      <c r="E24">
        <f t="shared" si="1"/>
        <v>425</v>
      </c>
      <c r="F24" s="45">
        <f t="shared" si="2"/>
        <v>22.76876712328767</v>
      </c>
      <c r="G24" s="45">
        <f t="shared" si="4"/>
        <v>20.623972602739727</v>
      </c>
      <c r="H24" s="45">
        <f t="shared" si="5"/>
        <v>23.476027397260275</v>
      </c>
      <c r="I24" s="45">
        <f t="shared" si="5"/>
        <v>27.374657534246573</v>
      </c>
    </row>
    <row r="25" spans="5:9" x14ac:dyDescent="0.35">
      <c r="E25">
        <f t="shared" si="1"/>
        <v>450</v>
      </c>
      <c r="F25" s="45">
        <f t="shared" si="2"/>
        <v>24.26876712328767</v>
      </c>
      <c r="G25" s="45">
        <f t="shared" si="4"/>
        <v>22.123972602739727</v>
      </c>
      <c r="H25" s="45">
        <f t="shared" si="5"/>
        <v>24.226027397260275</v>
      </c>
      <c r="I25" s="45">
        <f t="shared" si="5"/>
        <v>28.124657534246573</v>
      </c>
    </row>
    <row r="26" spans="5:9" x14ac:dyDescent="0.35">
      <c r="E26">
        <f t="shared" si="1"/>
        <v>475</v>
      </c>
      <c r="F26" s="45">
        <f t="shared" si="2"/>
        <v>25.76876712328767</v>
      </c>
      <c r="G26" s="45">
        <f t="shared" si="4"/>
        <v>23.623972602739727</v>
      </c>
      <c r="H26" s="45">
        <f t="shared" si="5"/>
        <v>24.976027397260275</v>
      </c>
      <c r="I26" s="45">
        <f t="shared" si="5"/>
        <v>28.874657534246573</v>
      </c>
    </row>
    <row r="27" spans="5:9" x14ac:dyDescent="0.35">
      <c r="E27">
        <f t="shared" si="1"/>
        <v>500</v>
      </c>
      <c r="F27" s="45">
        <f t="shared" si="2"/>
        <v>27.26876712328767</v>
      </c>
      <c r="G27" s="45">
        <f t="shared" si="4"/>
        <v>25.123972602739727</v>
      </c>
      <c r="H27" s="45">
        <f t="shared" si="5"/>
        <v>25.726027397260275</v>
      </c>
      <c r="I27" s="45">
        <f t="shared" si="5"/>
        <v>29.624657534246573</v>
      </c>
    </row>
    <row r="28" spans="5:9" x14ac:dyDescent="0.35">
      <c r="E28">
        <f t="shared" si="1"/>
        <v>525</v>
      </c>
      <c r="F28" s="45">
        <f t="shared" si="2"/>
        <v>28.76876712328767</v>
      </c>
      <c r="G28" s="45">
        <f t="shared" si="4"/>
        <v>26.623972602739727</v>
      </c>
      <c r="H28" s="45">
        <f t="shared" si="5"/>
        <v>26.476027397260275</v>
      </c>
      <c r="I28" s="45">
        <f t="shared" si="5"/>
        <v>30.374657534246573</v>
      </c>
    </row>
    <row r="29" spans="5:9" x14ac:dyDescent="0.35">
      <c r="E29">
        <f t="shared" si="1"/>
        <v>550</v>
      </c>
      <c r="F29" s="45">
        <f t="shared" si="2"/>
        <v>30.26876712328767</v>
      </c>
      <c r="G29" s="45">
        <f t="shared" si="4"/>
        <v>28.123972602739727</v>
      </c>
      <c r="H29" s="45">
        <f t="shared" si="5"/>
        <v>27.226027397260275</v>
      </c>
      <c r="I29" s="45">
        <f t="shared" si="5"/>
        <v>31.124657534246573</v>
      </c>
    </row>
    <row r="30" spans="5:9" x14ac:dyDescent="0.35">
      <c r="E30">
        <f t="shared" si="1"/>
        <v>575</v>
      </c>
      <c r="F30" s="45">
        <f t="shared" si="2"/>
        <v>31.76876712328767</v>
      </c>
      <c r="G30" s="45">
        <f t="shared" si="4"/>
        <v>29.623972602739727</v>
      </c>
      <c r="H30" s="45">
        <f t="shared" si="5"/>
        <v>27.976027397260275</v>
      </c>
      <c r="I30" s="45">
        <f t="shared" si="5"/>
        <v>31.874657534246573</v>
      </c>
    </row>
    <row r="31" spans="5:9" x14ac:dyDescent="0.35">
      <c r="E31">
        <f t="shared" si="1"/>
        <v>600</v>
      </c>
      <c r="F31" s="45">
        <f t="shared" si="2"/>
        <v>33.268767123287674</v>
      </c>
      <c r="G31" s="45">
        <f t="shared" si="4"/>
        <v>31.123972602739727</v>
      </c>
      <c r="H31" s="45">
        <f t="shared" si="5"/>
        <v>28.726027397260275</v>
      </c>
      <c r="I31" s="45">
        <f t="shared" si="5"/>
        <v>32.624657534246573</v>
      </c>
    </row>
    <row r="32" spans="5:9" x14ac:dyDescent="0.35">
      <c r="E32">
        <f t="shared" si="1"/>
        <v>625</v>
      </c>
      <c r="F32" s="45">
        <f t="shared" si="2"/>
        <v>34.768767123287674</v>
      </c>
      <c r="G32" s="45">
        <f t="shared" si="4"/>
        <v>32.623972602739727</v>
      </c>
      <c r="H32" s="45">
        <f t="shared" si="5"/>
        <v>29.476027397260275</v>
      </c>
      <c r="I32" s="45">
        <f t="shared" si="5"/>
        <v>33.374657534246573</v>
      </c>
    </row>
    <row r="33" spans="5:9" x14ac:dyDescent="0.35">
      <c r="E33">
        <f t="shared" si="1"/>
        <v>650</v>
      </c>
      <c r="F33" s="45">
        <f t="shared" si="2"/>
        <v>36.268767123287674</v>
      </c>
      <c r="G33" s="45">
        <f t="shared" si="4"/>
        <v>34.123972602739727</v>
      </c>
      <c r="H33" s="45">
        <f t="shared" si="5"/>
        <v>30.226027397260275</v>
      </c>
      <c r="I33" s="45">
        <f t="shared" si="5"/>
        <v>34.124657534246573</v>
      </c>
    </row>
    <row r="34" spans="5:9" x14ac:dyDescent="0.35">
      <c r="E34">
        <f t="shared" si="1"/>
        <v>675</v>
      </c>
      <c r="F34" s="45">
        <f t="shared" si="2"/>
        <v>37.768767123287674</v>
      </c>
      <c r="G34" s="45">
        <f t="shared" si="4"/>
        <v>35.623972602739727</v>
      </c>
      <c r="H34" s="45">
        <f t="shared" si="5"/>
        <v>30.976027397260275</v>
      </c>
      <c r="I34" s="45">
        <f t="shared" si="5"/>
        <v>34.874657534246573</v>
      </c>
    </row>
    <row r="35" spans="5:9" x14ac:dyDescent="0.35">
      <c r="E35">
        <f t="shared" si="1"/>
        <v>700</v>
      </c>
      <c r="F35" s="45">
        <f t="shared" si="2"/>
        <v>39.268767123287674</v>
      </c>
      <c r="G35" s="45">
        <f t="shared" si="4"/>
        <v>37.123972602739727</v>
      </c>
      <c r="H35" s="45">
        <f t="shared" si="5"/>
        <v>31.726027397260275</v>
      </c>
      <c r="I35" s="45">
        <f t="shared" si="5"/>
        <v>35.624657534246573</v>
      </c>
    </row>
    <row r="36" spans="5:9" x14ac:dyDescent="0.35">
      <c r="E36">
        <f t="shared" si="1"/>
        <v>725</v>
      </c>
      <c r="F36" s="45">
        <f t="shared" si="2"/>
        <v>40.768767123287674</v>
      </c>
      <c r="G36" s="45">
        <f t="shared" si="4"/>
        <v>38.623972602739727</v>
      </c>
      <c r="H36" s="45">
        <f t="shared" ref="H36:H53" si="6">H$7/365+$E36*H$8/1000+($E36-H$10)*H$9/1000</f>
        <v>32.776027397260272</v>
      </c>
      <c r="I36" s="45">
        <f t="shared" ref="I36:I46" si="7">I$7/365+$E36*I$8/1000</f>
        <v>36.374657534246573</v>
      </c>
    </row>
    <row r="37" spans="5:9" x14ac:dyDescent="0.35">
      <c r="E37">
        <f t="shared" si="1"/>
        <v>750</v>
      </c>
      <c r="F37" s="45">
        <f t="shared" si="2"/>
        <v>42.268767123287674</v>
      </c>
      <c r="G37" s="45">
        <f t="shared" si="4"/>
        <v>40.123972602739727</v>
      </c>
      <c r="H37" s="45">
        <f t="shared" si="6"/>
        <v>34.276027397260272</v>
      </c>
      <c r="I37" s="45">
        <f t="shared" si="7"/>
        <v>37.124657534246573</v>
      </c>
    </row>
    <row r="38" spans="5:9" x14ac:dyDescent="0.35">
      <c r="E38">
        <f t="shared" si="1"/>
        <v>775</v>
      </c>
      <c r="F38" s="45">
        <f t="shared" si="2"/>
        <v>43.768767123287674</v>
      </c>
      <c r="G38" s="45">
        <f t="shared" si="4"/>
        <v>41.623972602739727</v>
      </c>
      <c r="H38" s="45">
        <f t="shared" si="6"/>
        <v>35.776027397260272</v>
      </c>
      <c r="I38" s="45">
        <f t="shared" si="7"/>
        <v>37.874657534246573</v>
      </c>
    </row>
    <row r="39" spans="5:9" x14ac:dyDescent="0.35">
      <c r="E39">
        <f t="shared" si="1"/>
        <v>800</v>
      </c>
      <c r="F39" s="45">
        <f t="shared" si="2"/>
        <v>45.268767123287674</v>
      </c>
      <c r="G39" s="45">
        <f t="shared" si="4"/>
        <v>43.123972602739727</v>
      </c>
      <c r="H39" s="45">
        <f t="shared" si="6"/>
        <v>37.276027397260272</v>
      </c>
      <c r="I39" s="45">
        <f t="shared" si="7"/>
        <v>38.624657534246573</v>
      </c>
    </row>
    <row r="40" spans="5:9" x14ac:dyDescent="0.35">
      <c r="E40">
        <f t="shared" si="1"/>
        <v>825</v>
      </c>
      <c r="F40" s="45">
        <f t="shared" si="2"/>
        <v>46.768767123287674</v>
      </c>
      <c r="G40" s="45">
        <f t="shared" si="4"/>
        <v>44.623972602739727</v>
      </c>
      <c r="H40" s="45">
        <f t="shared" si="6"/>
        <v>38.776027397260272</v>
      </c>
      <c r="I40" s="45">
        <f t="shared" si="7"/>
        <v>39.374657534246573</v>
      </c>
    </row>
    <row r="41" spans="5:9" x14ac:dyDescent="0.35">
      <c r="E41">
        <f t="shared" si="1"/>
        <v>850</v>
      </c>
      <c r="F41" s="45">
        <f t="shared" si="2"/>
        <v>48.268767123287674</v>
      </c>
      <c r="G41" s="45">
        <f t="shared" si="4"/>
        <v>46.123972602739727</v>
      </c>
      <c r="H41" s="45">
        <f t="shared" si="6"/>
        <v>40.276027397260272</v>
      </c>
      <c r="I41" s="45">
        <f t="shared" si="7"/>
        <v>40.124657534246573</v>
      </c>
    </row>
    <row r="42" spans="5:9" x14ac:dyDescent="0.35">
      <c r="E42">
        <f t="shared" si="1"/>
        <v>875</v>
      </c>
      <c r="F42" s="45">
        <f t="shared" si="2"/>
        <v>49.768767123287674</v>
      </c>
      <c r="G42" s="45">
        <f t="shared" si="4"/>
        <v>47.623972602739727</v>
      </c>
      <c r="H42" s="45">
        <f t="shared" si="6"/>
        <v>41.776027397260272</v>
      </c>
      <c r="I42" s="45">
        <f t="shared" si="7"/>
        <v>40.874657534246573</v>
      </c>
    </row>
    <row r="43" spans="5:9" x14ac:dyDescent="0.35">
      <c r="E43">
        <f t="shared" si="1"/>
        <v>900</v>
      </c>
      <c r="F43" s="45">
        <f t="shared" si="2"/>
        <v>51.268767123287674</v>
      </c>
      <c r="G43" s="45">
        <f t="shared" si="4"/>
        <v>49.123972602739727</v>
      </c>
      <c r="H43" s="45">
        <f t="shared" si="6"/>
        <v>43.276027397260272</v>
      </c>
      <c r="I43" s="45">
        <f t="shared" si="7"/>
        <v>41.624657534246573</v>
      </c>
    </row>
    <row r="44" spans="5:9" x14ac:dyDescent="0.35">
      <c r="E44">
        <f t="shared" si="1"/>
        <v>925</v>
      </c>
      <c r="F44" s="45">
        <f t="shared" si="2"/>
        <v>52.768767123287674</v>
      </c>
      <c r="G44" s="45">
        <f t="shared" si="4"/>
        <v>50.623972602739727</v>
      </c>
      <c r="H44" s="45">
        <f t="shared" si="6"/>
        <v>44.776027397260272</v>
      </c>
      <c r="I44" s="45">
        <f t="shared" si="7"/>
        <v>42.374657534246573</v>
      </c>
    </row>
    <row r="45" spans="5:9" x14ac:dyDescent="0.35">
      <c r="E45">
        <f t="shared" si="1"/>
        <v>950</v>
      </c>
      <c r="F45" s="45">
        <f t="shared" si="2"/>
        <v>54.268767123287674</v>
      </c>
      <c r="G45" s="45">
        <f t="shared" si="4"/>
        <v>52.123972602739727</v>
      </c>
      <c r="H45" s="45">
        <f t="shared" si="6"/>
        <v>46.276027397260272</v>
      </c>
      <c r="I45" s="45">
        <f t="shared" si="7"/>
        <v>43.124657534246573</v>
      </c>
    </row>
    <row r="46" spans="5:9" x14ac:dyDescent="0.35">
      <c r="E46">
        <f t="shared" si="1"/>
        <v>975</v>
      </c>
      <c r="F46" s="45">
        <f t="shared" si="2"/>
        <v>55.768767123287674</v>
      </c>
      <c r="G46" s="45">
        <f t="shared" si="4"/>
        <v>53.623972602739727</v>
      </c>
      <c r="H46" s="45">
        <f t="shared" si="6"/>
        <v>47.776027397260272</v>
      </c>
      <c r="I46" s="45">
        <f t="shared" si="7"/>
        <v>43.874657534246573</v>
      </c>
    </row>
    <row r="47" spans="5:9" x14ac:dyDescent="0.35">
      <c r="E47">
        <f t="shared" si="1"/>
        <v>1000</v>
      </c>
      <c r="F47" s="45">
        <f t="shared" si="2"/>
        <v>57.268767123287667</v>
      </c>
      <c r="G47" s="45">
        <f t="shared" si="4"/>
        <v>55.123972602739727</v>
      </c>
      <c r="H47" s="45">
        <f t="shared" si="6"/>
        <v>49.276027397260279</v>
      </c>
      <c r="I47" s="45">
        <f t="shared" ref="I47:I53" si="8">I$7/365+$E47*I$8/1000+($E47-I$10)*I$9/1000</f>
        <v>45.374657534246573</v>
      </c>
    </row>
    <row r="48" spans="5:9" x14ac:dyDescent="0.35">
      <c r="E48">
        <f t="shared" si="1"/>
        <v>1025</v>
      </c>
      <c r="F48" s="45">
        <f t="shared" si="2"/>
        <v>58.768767123287667</v>
      </c>
      <c r="G48" s="45">
        <f t="shared" si="4"/>
        <v>56.623972602739727</v>
      </c>
      <c r="H48" s="45">
        <f t="shared" si="6"/>
        <v>50.776027397260279</v>
      </c>
      <c r="I48" s="45">
        <f t="shared" si="8"/>
        <v>46.874657534246573</v>
      </c>
    </row>
    <row r="49" spans="5:9" x14ac:dyDescent="0.35">
      <c r="E49">
        <f t="shared" si="1"/>
        <v>1050</v>
      </c>
      <c r="F49" s="45">
        <f t="shared" si="2"/>
        <v>60.268767123287667</v>
      </c>
      <c r="G49" s="45">
        <f t="shared" si="4"/>
        <v>58.123972602739727</v>
      </c>
      <c r="H49" s="45">
        <f t="shared" si="6"/>
        <v>52.276027397260279</v>
      </c>
      <c r="I49" s="45">
        <f t="shared" si="8"/>
        <v>48.374657534246573</v>
      </c>
    </row>
    <row r="50" spans="5:9" x14ac:dyDescent="0.35">
      <c r="E50">
        <f t="shared" si="1"/>
        <v>1075</v>
      </c>
      <c r="F50" s="45">
        <f t="shared" si="2"/>
        <v>61.768767123287667</v>
      </c>
      <c r="G50" s="45">
        <f t="shared" si="4"/>
        <v>59.623972602739727</v>
      </c>
      <c r="H50" s="45">
        <f t="shared" si="6"/>
        <v>53.776027397260279</v>
      </c>
      <c r="I50" s="45">
        <f t="shared" si="8"/>
        <v>49.874657534246573</v>
      </c>
    </row>
    <row r="51" spans="5:9" x14ac:dyDescent="0.35">
      <c r="E51">
        <f t="shared" si="1"/>
        <v>1100</v>
      </c>
      <c r="F51" s="45">
        <f t="shared" si="2"/>
        <v>63.268767123287667</v>
      </c>
      <c r="G51" s="45">
        <f t="shared" si="4"/>
        <v>61.123972602739727</v>
      </c>
      <c r="H51" s="45">
        <f t="shared" si="6"/>
        <v>55.276027397260279</v>
      </c>
      <c r="I51" s="45">
        <f t="shared" si="8"/>
        <v>51.374657534246573</v>
      </c>
    </row>
    <row r="52" spans="5:9" x14ac:dyDescent="0.35">
      <c r="E52">
        <f t="shared" si="1"/>
        <v>1125</v>
      </c>
      <c r="F52" s="45">
        <f t="shared" si="2"/>
        <v>64.76876712328766</v>
      </c>
      <c r="G52" s="45">
        <f t="shared" si="4"/>
        <v>62.623972602739727</v>
      </c>
      <c r="H52" s="45">
        <f t="shared" si="6"/>
        <v>56.776027397260279</v>
      </c>
      <c r="I52" s="45">
        <f t="shared" si="8"/>
        <v>52.874657534246573</v>
      </c>
    </row>
    <row r="53" spans="5:9" x14ac:dyDescent="0.35">
      <c r="E53">
        <f t="shared" si="1"/>
        <v>1150</v>
      </c>
      <c r="F53" s="45">
        <f t="shared" si="2"/>
        <v>66.26876712328766</v>
      </c>
      <c r="G53" s="45">
        <f t="shared" si="4"/>
        <v>64.123972602739727</v>
      </c>
      <c r="H53" s="45">
        <f t="shared" si="6"/>
        <v>58.276027397260279</v>
      </c>
      <c r="I53" s="45">
        <f t="shared" si="8"/>
        <v>54.374657534246573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E6E4B-7BB4-48DE-BE96-6F5238715CAC}">
  <dimension ref="A1:AF127"/>
  <sheetViews>
    <sheetView zoomScale="85" zoomScaleNormal="85" workbookViewId="0">
      <selection activeCell="I107" sqref="I107"/>
    </sheetView>
  </sheetViews>
  <sheetFormatPr defaultRowHeight="14.5" x14ac:dyDescent="0.35"/>
  <cols>
    <col min="3" max="5" width="9.1796875" style="5"/>
    <col min="6" max="6" width="11.81640625" style="6" bestFit="1" customWidth="1"/>
    <col min="7" max="7" width="9.1796875" style="12"/>
    <col min="11" max="11" width="9.1796875" style="13"/>
    <col min="12" max="12" width="9.1796875" style="12"/>
    <col min="16" max="16" width="9.1796875" style="13"/>
    <col min="17" max="17" width="9.1796875" style="12"/>
    <col min="21" max="21" width="9.1796875" style="13"/>
    <col min="22" max="22" width="9.1796875" style="12"/>
    <col min="26" max="26" width="9.1796875" style="13"/>
    <col min="27" max="27" width="9.1796875" style="12"/>
    <col min="31" max="31" width="9.1796875" style="13"/>
  </cols>
  <sheetData>
    <row r="1" spans="1:32" x14ac:dyDescent="0.35">
      <c r="D1" s="5">
        <v>140</v>
      </c>
      <c r="G1" s="9">
        <v>80</v>
      </c>
      <c r="H1" s="10">
        <v>80</v>
      </c>
      <c r="I1" s="10">
        <v>80</v>
      </c>
      <c r="J1" s="10">
        <v>80</v>
      </c>
      <c r="K1" s="11">
        <v>80</v>
      </c>
      <c r="L1" s="9">
        <v>100</v>
      </c>
      <c r="M1" s="10">
        <v>100</v>
      </c>
      <c r="N1" s="10">
        <v>100</v>
      </c>
      <c r="O1" s="10">
        <v>100</v>
      </c>
      <c r="P1" s="11">
        <v>100</v>
      </c>
      <c r="Q1" s="9">
        <v>120</v>
      </c>
      <c r="R1" s="10">
        <v>120</v>
      </c>
      <c r="S1" s="10">
        <v>120</v>
      </c>
      <c r="T1" s="10">
        <v>120</v>
      </c>
      <c r="U1" s="11">
        <v>120</v>
      </c>
      <c r="V1" s="9">
        <v>140</v>
      </c>
      <c r="W1" s="10">
        <v>140</v>
      </c>
      <c r="X1" s="10">
        <v>140</v>
      </c>
      <c r="Y1" s="10">
        <v>140</v>
      </c>
      <c r="Z1" s="11">
        <v>140</v>
      </c>
      <c r="AA1" s="9">
        <v>160</v>
      </c>
      <c r="AB1" s="10">
        <v>160</v>
      </c>
      <c r="AC1" s="10">
        <v>160</v>
      </c>
      <c r="AD1" s="10">
        <v>160</v>
      </c>
      <c r="AE1" s="11">
        <v>160</v>
      </c>
    </row>
    <row r="2" spans="1:32" x14ac:dyDescent="0.35">
      <c r="A2" s="4" t="s">
        <v>0</v>
      </c>
      <c r="D2" s="5">
        <v>20</v>
      </c>
      <c r="G2" s="12">
        <v>5</v>
      </c>
      <c r="H2">
        <v>10</v>
      </c>
      <c r="I2">
        <v>15</v>
      </c>
      <c r="J2">
        <v>20</v>
      </c>
      <c r="K2" s="13">
        <v>25</v>
      </c>
      <c r="L2" s="12">
        <v>5</v>
      </c>
      <c r="M2">
        <v>10</v>
      </c>
      <c r="N2">
        <v>15</v>
      </c>
      <c r="O2">
        <v>20</v>
      </c>
      <c r="P2" s="13">
        <v>25</v>
      </c>
      <c r="Q2" s="12">
        <v>5</v>
      </c>
      <c r="R2">
        <v>10</v>
      </c>
      <c r="S2">
        <v>15</v>
      </c>
      <c r="T2">
        <v>20</v>
      </c>
      <c r="U2" s="13">
        <v>25</v>
      </c>
      <c r="V2" s="12">
        <v>5</v>
      </c>
      <c r="W2">
        <v>10</v>
      </c>
      <c r="X2">
        <v>15</v>
      </c>
      <c r="Y2">
        <v>20</v>
      </c>
      <c r="Z2" s="13">
        <v>25</v>
      </c>
      <c r="AA2" s="12">
        <v>5</v>
      </c>
      <c r="AB2">
        <v>10</v>
      </c>
      <c r="AC2">
        <v>15</v>
      </c>
      <c r="AD2">
        <v>20</v>
      </c>
      <c r="AE2" s="13">
        <v>25</v>
      </c>
      <c r="AF2" t="s">
        <v>1</v>
      </c>
    </row>
    <row r="3" spans="1:32" x14ac:dyDescent="0.35">
      <c r="C3" s="5" t="s">
        <v>2</v>
      </c>
      <c r="D3" s="5" t="s">
        <v>3</v>
      </c>
      <c r="E3" s="5" t="s">
        <v>4</v>
      </c>
      <c r="V3" s="27"/>
      <c r="AA3" s="27"/>
      <c r="AB3" s="4"/>
    </row>
    <row r="4" spans="1:32" x14ac:dyDescent="0.35">
      <c r="A4" s="8" t="s">
        <v>5</v>
      </c>
      <c r="C4" s="5">
        <v>-4</v>
      </c>
      <c r="D4" s="5">
        <f>D1-D2*4</f>
        <v>60</v>
      </c>
      <c r="E4" s="5">
        <f>_xlfn.NORM.DIST(D4,$D$1,$D$2,FALSE)</f>
        <v>6.6915112882442679E-6</v>
      </c>
      <c r="F4" s="6">
        <f>E4/SUM($E$4:$E$84)</f>
        <v>1.3383703134225068E-5</v>
      </c>
      <c r="G4" s="14">
        <f t="shared" ref="G4:AE4" si="0">G1-G2*4</f>
        <v>60</v>
      </c>
      <c r="H4" s="15">
        <f t="shared" si="0"/>
        <v>40</v>
      </c>
      <c r="I4" s="15">
        <f t="shared" si="0"/>
        <v>20</v>
      </c>
      <c r="J4" s="15">
        <f t="shared" si="0"/>
        <v>0</v>
      </c>
      <c r="K4" s="16">
        <f t="shared" si="0"/>
        <v>-20</v>
      </c>
      <c r="L4" s="14">
        <f t="shared" si="0"/>
        <v>80</v>
      </c>
      <c r="M4" s="15">
        <f t="shared" si="0"/>
        <v>60</v>
      </c>
      <c r="N4" s="15">
        <f t="shared" si="0"/>
        <v>40</v>
      </c>
      <c r="O4" s="15">
        <f t="shared" si="0"/>
        <v>20</v>
      </c>
      <c r="P4" s="16">
        <f t="shared" si="0"/>
        <v>0</v>
      </c>
      <c r="Q4" s="24">
        <f t="shared" si="0"/>
        <v>100</v>
      </c>
      <c r="R4" s="15">
        <f t="shared" si="0"/>
        <v>80</v>
      </c>
      <c r="S4" s="15">
        <f t="shared" si="0"/>
        <v>60</v>
      </c>
      <c r="T4" s="15">
        <f t="shared" si="0"/>
        <v>40</v>
      </c>
      <c r="U4" s="16">
        <f t="shared" si="0"/>
        <v>20</v>
      </c>
      <c r="V4" s="14">
        <f t="shared" si="0"/>
        <v>120</v>
      </c>
      <c r="W4" s="21">
        <f t="shared" si="0"/>
        <v>100</v>
      </c>
      <c r="X4" s="15">
        <f t="shared" si="0"/>
        <v>80</v>
      </c>
      <c r="Y4" s="15">
        <f t="shared" si="0"/>
        <v>60</v>
      </c>
      <c r="Z4" s="16">
        <f t="shared" si="0"/>
        <v>40</v>
      </c>
      <c r="AA4" s="14">
        <f t="shared" si="0"/>
        <v>140</v>
      </c>
      <c r="AB4" s="15">
        <f t="shared" si="0"/>
        <v>120</v>
      </c>
      <c r="AC4" s="21">
        <f t="shared" si="0"/>
        <v>100</v>
      </c>
      <c r="AD4" s="15">
        <f t="shared" si="0"/>
        <v>80</v>
      </c>
      <c r="AE4" s="16">
        <f t="shared" si="0"/>
        <v>60</v>
      </c>
      <c r="AF4" s="2">
        <f>SUM(F4:$F$84)</f>
        <v>1</v>
      </c>
    </row>
    <row r="5" spans="1:32" x14ac:dyDescent="0.35">
      <c r="C5" s="5">
        <f t="shared" ref="C5:C13" si="1">C4+0.1</f>
        <v>-3.9</v>
      </c>
      <c r="D5" s="5">
        <f>D4+$D$2/10</f>
        <v>62</v>
      </c>
      <c r="E5" s="5">
        <f t="shared" ref="E5:E68" si="2">_xlfn.NORM.DIST(D5,$D$1,$D$2,FALSE)</f>
        <v>9.9327735696386359E-6</v>
      </c>
      <c r="F5" s="6">
        <f t="shared" ref="F5:F68" si="3">E5/SUM($E$4:$E$84)</f>
        <v>1.9866557348422388E-5</v>
      </c>
      <c r="G5" s="17">
        <f>G4+G$2/10</f>
        <v>60.5</v>
      </c>
      <c r="H5" s="18">
        <f t="shared" ref="H5:AE5" si="4">H4+H$2/10</f>
        <v>41</v>
      </c>
      <c r="I5" s="18">
        <f t="shared" si="4"/>
        <v>21.5</v>
      </c>
      <c r="J5" s="18">
        <f t="shared" si="4"/>
        <v>2</v>
      </c>
      <c r="K5" s="19">
        <f t="shared" si="4"/>
        <v>-17.5</v>
      </c>
      <c r="L5" s="17">
        <f t="shared" si="4"/>
        <v>80.5</v>
      </c>
      <c r="M5" s="18">
        <f t="shared" si="4"/>
        <v>61</v>
      </c>
      <c r="N5" s="18">
        <f t="shared" si="4"/>
        <v>41.5</v>
      </c>
      <c r="O5" s="18">
        <f t="shared" si="4"/>
        <v>22</v>
      </c>
      <c r="P5" s="19">
        <f t="shared" si="4"/>
        <v>2.5</v>
      </c>
      <c r="Q5" s="17">
        <f t="shared" si="4"/>
        <v>100.5</v>
      </c>
      <c r="R5" s="18">
        <f t="shared" si="4"/>
        <v>81</v>
      </c>
      <c r="S5" s="18">
        <f t="shared" si="4"/>
        <v>61.5</v>
      </c>
      <c r="T5" s="18">
        <f t="shared" si="4"/>
        <v>42</v>
      </c>
      <c r="U5" s="19">
        <f t="shared" si="4"/>
        <v>22.5</v>
      </c>
      <c r="V5" s="17">
        <f t="shared" si="4"/>
        <v>120.5</v>
      </c>
      <c r="W5" s="18">
        <f t="shared" si="4"/>
        <v>101</v>
      </c>
      <c r="X5" s="18">
        <f t="shared" si="4"/>
        <v>81.5</v>
      </c>
      <c r="Y5" s="18">
        <f t="shared" si="4"/>
        <v>62</v>
      </c>
      <c r="Z5" s="19">
        <f t="shared" si="4"/>
        <v>42.5</v>
      </c>
      <c r="AA5" s="17">
        <f t="shared" si="4"/>
        <v>140.5</v>
      </c>
      <c r="AB5" s="18">
        <f t="shared" si="4"/>
        <v>121</v>
      </c>
      <c r="AC5" s="18">
        <f t="shared" si="4"/>
        <v>101.5</v>
      </c>
      <c r="AD5" s="18">
        <f t="shared" si="4"/>
        <v>82</v>
      </c>
      <c r="AE5" s="19">
        <f t="shared" si="4"/>
        <v>62.5</v>
      </c>
      <c r="AF5" s="2">
        <f>SUM(F5:$F$84)</f>
        <v>0.99998661629686558</v>
      </c>
    </row>
    <row r="6" spans="1:32" x14ac:dyDescent="0.35">
      <c r="C6" s="5">
        <f t="shared" si="1"/>
        <v>-3.8</v>
      </c>
      <c r="D6" s="5">
        <f t="shared" ref="D6:D69" si="5">D5+$D$2/10</f>
        <v>64</v>
      </c>
      <c r="E6" s="5">
        <f t="shared" si="2"/>
        <v>1.4597346289573013E-5</v>
      </c>
      <c r="F6" s="6">
        <f t="shared" si="3"/>
        <v>2.9196177196973342E-5</v>
      </c>
      <c r="G6" s="17">
        <f t="shared" ref="G6:G69" si="6">G5+G$2/10</f>
        <v>61</v>
      </c>
      <c r="H6" s="18">
        <f t="shared" ref="H6:H69" si="7">H5+H$2/10</f>
        <v>42</v>
      </c>
      <c r="I6" s="18">
        <f t="shared" ref="I6:I69" si="8">I5+I$2/10</f>
        <v>23</v>
      </c>
      <c r="J6" s="18">
        <f t="shared" ref="J6:J69" si="9">J5+J$2/10</f>
        <v>4</v>
      </c>
      <c r="K6" s="19">
        <f t="shared" ref="K6:K69" si="10">K5+K$2/10</f>
        <v>-15</v>
      </c>
      <c r="L6" s="17">
        <f t="shared" ref="L6:L69" si="11">L5+L$2/10</f>
        <v>81</v>
      </c>
      <c r="M6" s="18">
        <f t="shared" ref="M6:M69" si="12">M5+M$2/10</f>
        <v>62</v>
      </c>
      <c r="N6" s="18">
        <f t="shared" ref="N6:N69" si="13">N5+N$2/10</f>
        <v>43</v>
      </c>
      <c r="O6" s="18">
        <f t="shared" ref="O6:O69" si="14">O5+O$2/10</f>
        <v>24</v>
      </c>
      <c r="P6" s="19">
        <f t="shared" ref="P6:P69" si="15">P5+P$2/10</f>
        <v>5</v>
      </c>
      <c r="Q6" s="17">
        <f t="shared" ref="Q6:Q69" si="16">Q5+Q$2/10</f>
        <v>101</v>
      </c>
      <c r="R6" s="18">
        <f t="shared" ref="R6:R69" si="17">R5+R$2/10</f>
        <v>82</v>
      </c>
      <c r="S6" s="18">
        <f t="shared" ref="S6:S69" si="18">S5+S$2/10</f>
        <v>63</v>
      </c>
      <c r="T6" s="18">
        <f t="shared" ref="T6:T69" si="19">T5+T$2/10</f>
        <v>44</v>
      </c>
      <c r="U6" s="19">
        <f t="shared" ref="U6:U69" si="20">U5+U$2/10</f>
        <v>25</v>
      </c>
      <c r="V6" s="17">
        <f t="shared" ref="V6:V69" si="21">V5+V$2/10</f>
        <v>121</v>
      </c>
      <c r="W6" s="18">
        <f t="shared" ref="W6:W69" si="22">W5+W$2/10</f>
        <v>102</v>
      </c>
      <c r="X6" s="18">
        <f t="shared" ref="X6:X69" si="23">X5+X$2/10</f>
        <v>83</v>
      </c>
      <c r="Y6" s="18">
        <f t="shared" ref="Y6:Y69" si="24">Y5+Y$2/10</f>
        <v>64</v>
      </c>
      <c r="Z6" s="19">
        <f t="shared" ref="Z6:Z69" si="25">Z5+Z$2/10</f>
        <v>45</v>
      </c>
      <c r="AA6" s="17">
        <f t="shared" ref="AA6:AA69" si="26">AA5+AA$2/10</f>
        <v>141</v>
      </c>
      <c r="AB6" s="18">
        <f t="shared" ref="AB6:AB69" si="27">AB5+AB$2/10</f>
        <v>122</v>
      </c>
      <c r="AC6" s="18">
        <f t="shared" ref="AC6:AC69" si="28">AC5+AC$2/10</f>
        <v>103</v>
      </c>
      <c r="AD6" s="18">
        <f t="shared" ref="AD6:AE69" si="29">AD5+AD$2/10</f>
        <v>84</v>
      </c>
      <c r="AE6" s="19">
        <f t="shared" si="29"/>
        <v>65</v>
      </c>
      <c r="AF6" s="2">
        <f>SUM(F6:$F$84)</f>
        <v>0.99996674973951727</v>
      </c>
    </row>
    <row r="7" spans="1:32" x14ac:dyDescent="0.35">
      <c r="C7" s="5">
        <f t="shared" si="1"/>
        <v>-3.6999999999999997</v>
      </c>
      <c r="D7" s="5">
        <f t="shared" si="5"/>
        <v>66</v>
      </c>
      <c r="E7" s="5">
        <f t="shared" si="2"/>
        <v>2.1239013527537571E-5</v>
      </c>
      <c r="F7" s="6">
        <f t="shared" si="3"/>
        <v>4.2480187161267875E-5</v>
      </c>
      <c r="G7" s="17">
        <f t="shared" si="6"/>
        <v>61.5</v>
      </c>
      <c r="H7" s="18">
        <f t="shared" si="7"/>
        <v>43</v>
      </c>
      <c r="I7" s="18">
        <f t="shared" si="8"/>
        <v>24.5</v>
      </c>
      <c r="J7" s="18">
        <f t="shared" si="9"/>
        <v>6</v>
      </c>
      <c r="K7" s="19">
        <f t="shared" si="10"/>
        <v>-12.5</v>
      </c>
      <c r="L7" s="17">
        <f t="shared" si="11"/>
        <v>81.5</v>
      </c>
      <c r="M7" s="18">
        <f t="shared" si="12"/>
        <v>63</v>
      </c>
      <c r="N7" s="18">
        <f t="shared" si="13"/>
        <v>44.5</v>
      </c>
      <c r="O7" s="18">
        <f t="shared" si="14"/>
        <v>26</v>
      </c>
      <c r="P7" s="19">
        <f t="shared" si="15"/>
        <v>7.5</v>
      </c>
      <c r="Q7" s="17">
        <f t="shared" si="16"/>
        <v>101.5</v>
      </c>
      <c r="R7" s="18">
        <f t="shared" si="17"/>
        <v>83</v>
      </c>
      <c r="S7" s="18">
        <f t="shared" si="18"/>
        <v>64.5</v>
      </c>
      <c r="T7" s="18">
        <f t="shared" si="19"/>
        <v>46</v>
      </c>
      <c r="U7" s="19">
        <f t="shared" si="20"/>
        <v>27.5</v>
      </c>
      <c r="V7" s="17">
        <f t="shared" si="21"/>
        <v>121.5</v>
      </c>
      <c r="W7" s="18">
        <f t="shared" si="22"/>
        <v>103</v>
      </c>
      <c r="X7" s="18">
        <f t="shared" si="23"/>
        <v>84.5</v>
      </c>
      <c r="Y7" s="18">
        <f t="shared" si="24"/>
        <v>66</v>
      </c>
      <c r="Z7" s="19">
        <f t="shared" si="25"/>
        <v>47.5</v>
      </c>
      <c r="AA7" s="17">
        <f t="shared" si="26"/>
        <v>141.5</v>
      </c>
      <c r="AB7" s="18">
        <f t="shared" si="27"/>
        <v>123</v>
      </c>
      <c r="AC7" s="18">
        <f t="shared" si="28"/>
        <v>104.5</v>
      </c>
      <c r="AD7" s="18">
        <f t="shared" si="29"/>
        <v>86</v>
      </c>
      <c r="AE7" s="19">
        <f t="shared" si="29"/>
        <v>67.5</v>
      </c>
      <c r="AF7" s="2">
        <f>SUM(F7:$F$84)</f>
        <v>0.99993755356232028</v>
      </c>
    </row>
    <row r="8" spans="1:32" x14ac:dyDescent="0.35">
      <c r="C8" s="5">
        <f t="shared" si="1"/>
        <v>-3.5999999999999996</v>
      </c>
      <c r="D8" s="5">
        <f t="shared" si="5"/>
        <v>68</v>
      </c>
      <c r="E8" s="5">
        <f t="shared" si="2"/>
        <v>3.0595096505688594E-5</v>
      </c>
      <c r="F8" s="6">
        <f t="shared" si="3"/>
        <v>6.1193304674606909E-5</v>
      </c>
      <c r="G8" s="17">
        <f t="shared" si="6"/>
        <v>62</v>
      </c>
      <c r="H8" s="18">
        <f t="shared" si="7"/>
        <v>44</v>
      </c>
      <c r="I8" s="18">
        <f t="shared" si="8"/>
        <v>26</v>
      </c>
      <c r="J8" s="18">
        <f t="shared" si="9"/>
        <v>8</v>
      </c>
      <c r="K8" s="19">
        <f t="shared" si="10"/>
        <v>-10</v>
      </c>
      <c r="L8" s="17">
        <f t="shared" si="11"/>
        <v>82</v>
      </c>
      <c r="M8" s="18">
        <f t="shared" si="12"/>
        <v>64</v>
      </c>
      <c r="N8" s="18">
        <f t="shared" si="13"/>
        <v>46</v>
      </c>
      <c r="O8" s="18">
        <f t="shared" si="14"/>
        <v>28</v>
      </c>
      <c r="P8" s="19">
        <f t="shared" si="15"/>
        <v>10</v>
      </c>
      <c r="Q8" s="17">
        <f t="shared" si="16"/>
        <v>102</v>
      </c>
      <c r="R8" s="18">
        <f t="shared" si="17"/>
        <v>84</v>
      </c>
      <c r="S8" s="18">
        <f t="shared" si="18"/>
        <v>66</v>
      </c>
      <c r="T8" s="18">
        <f t="shared" si="19"/>
        <v>48</v>
      </c>
      <c r="U8" s="19">
        <f t="shared" si="20"/>
        <v>30</v>
      </c>
      <c r="V8" s="17">
        <f t="shared" si="21"/>
        <v>122</v>
      </c>
      <c r="W8" s="18">
        <f t="shared" si="22"/>
        <v>104</v>
      </c>
      <c r="X8" s="18">
        <f t="shared" si="23"/>
        <v>86</v>
      </c>
      <c r="Y8" s="18">
        <f t="shared" si="24"/>
        <v>68</v>
      </c>
      <c r="Z8" s="19">
        <f t="shared" si="25"/>
        <v>50</v>
      </c>
      <c r="AA8" s="17">
        <f t="shared" si="26"/>
        <v>142</v>
      </c>
      <c r="AB8" s="18">
        <f t="shared" si="27"/>
        <v>124</v>
      </c>
      <c r="AC8" s="18">
        <f t="shared" si="28"/>
        <v>106</v>
      </c>
      <c r="AD8" s="18">
        <f t="shared" si="29"/>
        <v>88</v>
      </c>
      <c r="AE8" s="19">
        <f t="shared" si="29"/>
        <v>70</v>
      </c>
      <c r="AF8" s="2">
        <f>SUM(F8:$F$84)</f>
        <v>0.99989507337515904</v>
      </c>
    </row>
    <row r="9" spans="1:32" x14ac:dyDescent="0.35">
      <c r="C9" s="5">
        <f t="shared" si="1"/>
        <v>-3.4999999999999996</v>
      </c>
      <c r="D9" s="5">
        <f t="shared" si="5"/>
        <v>70</v>
      </c>
      <c r="E9" s="5">
        <f t="shared" si="2"/>
        <v>4.3634134752288005E-5</v>
      </c>
      <c r="F9" s="6">
        <f t="shared" si="3"/>
        <v>8.7272707298476882E-5</v>
      </c>
      <c r="G9" s="17">
        <f t="shared" si="6"/>
        <v>62.5</v>
      </c>
      <c r="H9" s="18">
        <f t="shared" si="7"/>
        <v>45</v>
      </c>
      <c r="I9" s="18">
        <f t="shared" si="8"/>
        <v>27.5</v>
      </c>
      <c r="J9" s="18">
        <f t="shared" si="9"/>
        <v>10</v>
      </c>
      <c r="K9" s="19">
        <f t="shared" si="10"/>
        <v>-7.5</v>
      </c>
      <c r="L9" s="17">
        <f t="shared" si="11"/>
        <v>82.5</v>
      </c>
      <c r="M9" s="18">
        <f t="shared" si="12"/>
        <v>65</v>
      </c>
      <c r="N9" s="18">
        <f t="shared" si="13"/>
        <v>47.5</v>
      </c>
      <c r="O9" s="18">
        <f t="shared" si="14"/>
        <v>30</v>
      </c>
      <c r="P9" s="19">
        <f t="shared" si="15"/>
        <v>12.5</v>
      </c>
      <c r="Q9" s="17">
        <f t="shared" si="16"/>
        <v>102.5</v>
      </c>
      <c r="R9" s="18">
        <f t="shared" si="17"/>
        <v>85</v>
      </c>
      <c r="S9" s="18">
        <f t="shared" si="18"/>
        <v>67.5</v>
      </c>
      <c r="T9" s="18">
        <f t="shared" si="19"/>
        <v>50</v>
      </c>
      <c r="U9" s="19">
        <f t="shared" si="20"/>
        <v>32.5</v>
      </c>
      <c r="V9" s="17">
        <f t="shared" si="21"/>
        <v>122.5</v>
      </c>
      <c r="W9" s="18">
        <f t="shared" si="22"/>
        <v>105</v>
      </c>
      <c r="X9" s="18">
        <f t="shared" si="23"/>
        <v>87.5</v>
      </c>
      <c r="Y9" s="18">
        <f t="shared" si="24"/>
        <v>70</v>
      </c>
      <c r="Z9" s="19">
        <f t="shared" si="25"/>
        <v>52.5</v>
      </c>
      <c r="AA9" s="17">
        <f t="shared" si="26"/>
        <v>142.5</v>
      </c>
      <c r="AB9" s="18">
        <f t="shared" si="27"/>
        <v>125</v>
      </c>
      <c r="AC9" s="18">
        <f t="shared" si="28"/>
        <v>107.5</v>
      </c>
      <c r="AD9" s="18">
        <f t="shared" si="29"/>
        <v>90</v>
      </c>
      <c r="AE9" s="19">
        <f t="shared" si="29"/>
        <v>72.5</v>
      </c>
      <c r="AF9" s="2">
        <f>SUM(F9:$F$84)</f>
        <v>0.99983388007048446</v>
      </c>
    </row>
    <row r="10" spans="1:32" x14ac:dyDescent="0.35">
      <c r="C10" s="5">
        <f t="shared" si="1"/>
        <v>-3.3999999999999995</v>
      </c>
      <c r="D10" s="5">
        <f t="shared" si="5"/>
        <v>72</v>
      </c>
      <c r="E10" s="5">
        <f t="shared" si="2"/>
        <v>6.1610958423650991E-5</v>
      </c>
      <c r="F10" s="6">
        <f t="shared" si="3"/>
        <v>1.2322818296755557E-4</v>
      </c>
      <c r="G10" s="17">
        <f t="shared" si="6"/>
        <v>63</v>
      </c>
      <c r="H10" s="18">
        <f t="shared" si="7"/>
        <v>46</v>
      </c>
      <c r="I10" s="18">
        <f t="shared" si="8"/>
        <v>29</v>
      </c>
      <c r="J10" s="18">
        <f t="shared" si="9"/>
        <v>12</v>
      </c>
      <c r="K10" s="19">
        <f t="shared" si="10"/>
        <v>-5</v>
      </c>
      <c r="L10" s="17">
        <f t="shared" si="11"/>
        <v>83</v>
      </c>
      <c r="M10" s="18">
        <f t="shared" si="12"/>
        <v>66</v>
      </c>
      <c r="N10" s="18">
        <f t="shared" si="13"/>
        <v>49</v>
      </c>
      <c r="O10" s="18">
        <f t="shared" si="14"/>
        <v>32</v>
      </c>
      <c r="P10" s="19">
        <f t="shared" si="15"/>
        <v>15</v>
      </c>
      <c r="Q10" s="17">
        <f t="shared" si="16"/>
        <v>103</v>
      </c>
      <c r="R10" s="18">
        <f t="shared" si="17"/>
        <v>86</v>
      </c>
      <c r="S10" s="18">
        <f t="shared" si="18"/>
        <v>69</v>
      </c>
      <c r="T10" s="18">
        <f t="shared" si="19"/>
        <v>52</v>
      </c>
      <c r="U10" s="19">
        <f t="shared" si="20"/>
        <v>35</v>
      </c>
      <c r="V10" s="17">
        <f t="shared" si="21"/>
        <v>123</v>
      </c>
      <c r="W10" s="18">
        <f t="shared" si="22"/>
        <v>106</v>
      </c>
      <c r="X10" s="18">
        <f t="shared" si="23"/>
        <v>89</v>
      </c>
      <c r="Y10" s="18">
        <f t="shared" si="24"/>
        <v>72</v>
      </c>
      <c r="Z10" s="19">
        <f t="shared" si="25"/>
        <v>55</v>
      </c>
      <c r="AA10" s="17">
        <f t="shared" si="26"/>
        <v>143</v>
      </c>
      <c r="AB10" s="18">
        <f t="shared" si="27"/>
        <v>126</v>
      </c>
      <c r="AC10" s="18">
        <f t="shared" si="28"/>
        <v>109</v>
      </c>
      <c r="AD10" s="18">
        <f t="shared" si="29"/>
        <v>92</v>
      </c>
      <c r="AE10" s="19">
        <f t="shared" si="29"/>
        <v>75</v>
      </c>
      <c r="AF10" s="2">
        <f>SUM(F10:$F$84)</f>
        <v>0.99974660736318599</v>
      </c>
    </row>
    <row r="11" spans="1:32" x14ac:dyDescent="0.35">
      <c r="C11" s="5">
        <f t="shared" si="1"/>
        <v>-3.2999999999999994</v>
      </c>
      <c r="D11" s="5">
        <f t="shared" si="5"/>
        <v>74</v>
      </c>
      <c r="E11" s="5">
        <f t="shared" si="2"/>
        <v>8.6128446952684051E-5</v>
      </c>
      <c r="F11" s="6">
        <f t="shared" si="3"/>
        <v>1.7226565356792925E-4</v>
      </c>
      <c r="G11" s="17">
        <f t="shared" si="6"/>
        <v>63.5</v>
      </c>
      <c r="H11" s="18">
        <f t="shared" si="7"/>
        <v>47</v>
      </c>
      <c r="I11" s="18">
        <f t="shared" si="8"/>
        <v>30.5</v>
      </c>
      <c r="J11" s="18">
        <f t="shared" si="9"/>
        <v>14</v>
      </c>
      <c r="K11" s="19">
        <f t="shared" si="10"/>
        <v>-2.5</v>
      </c>
      <c r="L11" s="17">
        <f t="shared" si="11"/>
        <v>83.5</v>
      </c>
      <c r="M11" s="18">
        <f t="shared" si="12"/>
        <v>67</v>
      </c>
      <c r="N11" s="18">
        <f t="shared" si="13"/>
        <v>50.5</v>
      </c>
      <c r="O11" s="18">
        <f t="shared" si="14"/>
        <v>34</v>
      </c>
      <c r="P11" s="19">
        <f t="shared" si="15"/>
        <v>17.5</v>
      </c>
      <c r="Q11" s="17">
        <f t="shared" si="16"/>
        <v>103.5</v>
      </c>
      <c r="R11" s="18">
        <f t="shared" si="17"/>
        <v>87</v>
      </c>
      <c r="S11" s="18">
        <f t="shared" si="18"/>
        <v>70.5</v>
      </c>
      <c r="T11" s="18">
        <f t="shared" si="19"/>
        <v>54</v>
      </c>
      <c r="U11" s="19">
        <f t="shared" si="20"/>
        <v>37.5</v>
      </c>
      <c r="V11" s="17">
        <f t="shared" si="21"/>
        <v>123.5</v>
      </c>
      <c r="W11" s="18">
        <f t="shared" si="22"/>
        <v>107</v>
      </c>
      <c r="X11" s="18">
        <f t="shared" si="23"/>
        <v>90.5</v>
      </c>
      <c r="Y11" s="18">
        <f t="shared" si="24"/>
        <v>74</v>
      </c>
      <c r="Z11" s="19">
        <f t="shared" si="25"/>
        <v>57.5</v>
      </c>
      <c r="AA11" s="17">
        <f t="shared" si="26"/>
        <v>143.5</v>
      </c>
      <c r="AB11" s="18">
        <f t="shared" si="27"/>
        <v>127</v>
      </c>
      <c r="AC11" s="18">
        <f t="shared" si="28"/>
        <v>110.5</v>
      </c>
      <c r="AD11" s="18">
        <f t="shared" si="29"/>
        <v>94</v>
      </c>
      <c r="AE11" s="19">
        <f t="shared" si="29"/>
        <v>77.5</v>
      </c>
      <c r="AF11" s="2">
        <f>SUM(F11:$F$84)</f>
        <v>0.99962337918021849</v>
      </c>
    </row>
    <row r="12" spans="1:32" x14ac:dyDescent="0.35">
      <c r="C12" s="5">
        <f t="shared" si="1"/>
        <v>-3.1999999999999993</v>
      </c>
      <c r="D12" s="5">
        <f t="shared" si="5"/>
        <v>76</v>
      </c>
      <c r="E12" s="5">
        <f t="shared" si="2"/>
        <v>1.1920441007324202E-4</v>
      </c>
      <c r="F12" s="6">
        <f t="shared" si="3"/>
        <v>2.3842094378791713E-4</v>
      </c>
      <c r="G12" s="17">
        <f t="shared" si="6"/>
        <v>64</v>
      </c>
      <c r="H12" s="18">
        <f t="shared" si="7"/>
        <v>48</v>
      </c>
      <c r="I12" s="18">
        <f t="shared" si="8"/>
        <v>32</v>
      </c>
      <c r="J12" s="18">
        <f t="shared" si="9"/>
        <v>16</v>
      </c>
      <c r="K12" s="19">
        <f t="shared" si="10"/>
        <v>0</v>
      </c>
      <c r="L12" s="17">
        <f t="shared" si="11"/>
        <v>84</v>
      </c>
      <c r="M12" s="18">
        <f t="shared" si="12"/>
        <v>68</v>
      </c>
      <c r="N12" s="18">
        <f t="shared" si="13"/>
        <v>52</v>
      </c>
      <c r="O12" s="18">
        <f t="shared" si="14"/>
        <v>36</v>
      </c>
      <c r="P12" s="19">
        <f t="shared" si="15"/>
        <v>20</v>
      </c>
      <c r="Q12" s="17">
        <f t="shared" si="16"/>
        <v>104</v>
      </c>
      <c r="R12" s="18">
        <f t="shared" si="17"/>
        <v>88</v>
      </c>
      <c r="S12" s="18">
        <f t="shared" si="18"/>
        <v>72</v>
      </c>
      <c r="T12" s="18">
        <f t="shared" si="19"/>
        <v>56</v>
      </c>
      <c r="U12" s="19">
        <f t="shared" si="20"/>
        <v>40</v>
      </c>
      <c r="V12" s="17">
        <f t="shared" si="21"/>
        <v>124</v>
      </c>
      <c r="W12" s="18">
        <f t="shared" si="22"/>
        <v>108</v>
      </c>
      <c r="X12" s="18">
        <f t="shared" si="23"/>
        <v>92</v>
      </c>
      <c r="Y12" s="18">
        <f t="shared" si="24"/>
        <v>76</v>
      </c>
      <c r="Z12" s="19">
        <f t="shared" si="25"/>
        <v>60</v>
      </c>
      <c r="AA12" s="17">
        <f t="shared" si="26"/>
        <v>144</v>
      </c>
      <c r="AB12" s="18">
        <f t="shared" si="27"/>
        <v>128</v>
      </c>
      <c r="AC12" s="18">
        <f t="shared" si="28"/>
        <v>112</v>
      </c>
      <c r="AD12" s="18">
        <f t="shared" si="29"/>
        <v>96</v>
      </c>
      <c r="AE12" s="19">
        <f t="shared" si="29"/>
        <v>80</v>
      </c>
      <c r="AF12" s="2">
        <f>SUM(F12:$F$84)</f>
        <v>0.99945111352665039</v>
      </c>
    </row>
    <row r="13" spans="1:32" x14ac:dyDescent="0.35">
      <c r="C13" s="5">
        <f t="shared" si="1"/>
        <v>-3.0999999999999992</v>
      </c>
      <c r="D13" s="5">
        <f t="shared" si="5"/>
        <v>78</v>
      </c>
      <c r="E13" s="5">
        <f t="shared" si="2"/>
        <v>1.6334095280999593E-4</v>
      </c>
      <c r="F13" s="6">
        <f t="shared" si="3"/>
        <v>3.2669851815254826E-4</v>
      </c>
      <c r="G13" s="17">
        <f t="shared" si="6"/>
        <v>64.5</v>
      </c>
      <c r="H13" s="18">
        <f t="shared" si="7"/>
        <v>49</v>
      </c>
      <c r="I13" s="18">
        <f t="shared" si="8"/>
        <v>33.5</v>
      </c>
      <c r="J13" s="18">
        <f t="shared" si="9"/>
        <v>18</v>
      </c>
      <c r="K13" s="19">
        <f t="shared" si="10"/>
        <v>2.5</v>
      </c>
      <c r="L13" s="17">
        <f t="shared" si="11"/>
        <v>84.5</v>
      </c>
      <c r="M13" s="18">
        <f t="shared" si="12"/>
        <v>69</v>
      </c>
      <c r="N13" s="18">
        <f t="shared" si="13"/>
        <v>53.5</v>
      </c>
      <c r="O13" s="18">
        <f t="shared" si="14"/>
        <v>38</v>
      </c>
      <c r="P13" s="19">
        <f t="shared" si="15"/>
        <v>22.5</v>
      </c>
      <c r="Q13" s="17">
        <f t="shared" si="16"/>
        <v>104.5</v>
      </c>
      <c r="R13" s="18">
        <f t="shared" si="17"/>
        <v>89</v>
      </c>
      <c r="S13" s="18">
        <f t="shared" si="18"/>
        <v>73.5</v>
      </c>
      <c r="T13" s="18">
        <f t="shared" si="19"/>
        <v>58</v>
      </c>
      <c r="U13" s="19">
        <f t="shared" si="20"/>
        <v>42.5</v>
      </c>
      <c r="V13" s="17">
        <f t="shared" si="21"/>
        <v>124.5</v>
      </c>
      <c r="W13" s="18">
        <f t="shared" si="22"/>
        <v>109</v>
      </c>
      <c r="X13" s="18">
        <f t="shared" si="23"/>
        <v>93.5</v>
      </c>
      <c r="Y13" s="18">
        <f t="shared" si="24"/>
        <v>78</v>
      </c>
      <c r="Z13" s="19">
        <f t="shared" si="25"/>
        <v>62.5</v>
      </c>
      <c r="AA13" s="17">
        <f t="shared" si="26"/>
        <v>144.5</v>
      </c>
      <c r="AB13" s="18">
        <f t="shared" si="27"/>
        <v>129</v>
      </c>
      <c r="AC13" s="18">
        <f t="shared" si="28"/>
        <v>113.5</v>
      </c>
      <c r="AD13" s="18">
        <f t="shared" si="29"/>
        <v>98</v>
      </c>
      <c r="AE13" s="19">
        <f t="shared" si="29"/>
        <v>82.5</v>
      </c>
      <c r="AF13" s="2">
        <f>SUM(F13:$F$84)</f>
        <v>0.9992126925828626</v>
      </c>
    </row>
    <row r="14" spans="1:32" x14ac:dyDescent="0.35">
      <c r="C14" s="5">
        <v>-3</v>
      </c>
      <c r="D14" s="5">
        <f t="shared" si="5"/>
        <v>80</v>
      </c>
      <c r="E14" s="5">
        <f t="shared" si="2"/>
        <v>2.2159242059690038E-4</v>
      </c>
      <c r="F14" s="6">
        <f t="shared" si="3"/>
        <v>4.4320737817083003E-4</v>
      </c>
      <c r="G14" s="14">
        <f t="shared" si="6"/>
        <v>65</v>
      </c>
      <c r="H14" s="15">
        <f t="shared" si="7"/>
        <v>50</v>
      </c>
      <c r="I14" s="15">
        <f t="shared" si="8"/>
        <v>35</v>
      </c>
      <c r="J14" s="15">
        <f t="shared" si="9"/>
        <v>20</v>
      </c>
      <c r="K14" s="16">
        <f t="shared" si="10"/>
        <v>5</v>
      </c>
      <c r="L14" s="14">
        <f t="shared" si="11"/>
        <v>85</v>
      </c>
      <c r="M14" s="15">
        <f t="shared" si="12"/>
        <v>70</v>
      </c>
      <c r="N14" s="15">
        <f t="shared" si="13"/>
        <v>55</v>
      </c>
      <c r="O14" s="15">
        <f t="shared" si="14"/>
        <v>40</v>
      </c>
      <c r="P14" s="16">
        <f t="shared" si="15"/>
        <v>25</v>
      </c>
      <c r="Q14" s="14">
        <f t="shared" si="16"/>
        <v>105</v>
      </c>
      <c r="R14" s="15">
        <f t="shared" si="17"/>
        <v>90</v>
      </c>
      <c r="S14" s="15">
        <f t="shared" si="18"/>
        <v>75</v>
      </c>
      <c r="T14" s="15">
        <f t="shared" si="19"/>
        <v>60</v>
      </c>
      <c r="U14" s="16">
        <f t="shared" si="20"/>
        <v>45</v>
      </c>
      <c r="V14" s="14">
        <f t="shared" si="21"/>
        <v>125</v>
      </c>
      <c r="W14" s="15">
        <f t="shared" si="22"/>
        <v>110</v>
      </c>
      <c r="X14" s="15">
        <f t="shared" si="23"/>
        <v>95</v>
      </c>
      <c r="Y14" s="15">
        <f t="shared" si="24"/>
        <v>80</v>
      </c>
      <c r="Z14" s="16">
        <f t="shared" si="25"/>
        <v>65</v>
      </c>
      <c r="AA14" s="14">
        <f t="shared" si="26"/>
        <v>145</v>
      </c>
      <c r="AB14" s="15">
        <f t="shared" si="27"/>
        <v>130</v>
      </c>
      <c r="AC14" s="15">
        <f t="shared" si="28"/>
        <v>115</v>
      </c>
      <c r="AD14" s="21">
        <f t="shared" si="29"/>
        <v>100</v>
      </c>
      <c r="AE14" s="16">
        <f t="shared" si="29"/>
        <v>85</v>
      </c>
      <c r="AF14" s="2">
        <f>SUM(F14:$F$84)</f>
        <v>0.9988859940647099</v>
      </c>
    </row>
    <row r="15" spans="1:32" x14ac:dyDescent="0.35">
      <c r="C15" s="5">
        <f>C14+0.1</f>
        <v>-2.9</v>
      </c>
      <c r="D15" s="5">
        <f t="shared" si="5"/>
        <v>82</v>
      </c>
      <c r="E15" s="5">
        <f t="shared" si="2"/>
        <v>2.9762662098879267E-4</v>
      </c>
      <c r="F15" s="6">
        <f t="shared" si="3"/>
        <v>5.9528351198547848E-4</v>
      </c>
      <c r="G15" s="17">
        <f t="shared" si="6"/>
        <v>65.5</v>
      </c>
      <c r="H15" s="18">
        <f t="shared" si="7"/>
        <v>51</v>
      </c>
      <c r="I15" s="18">
        <f t="shared" si="8"/>
        <v>36.5</v>
      </c>
      <c r="J15" s="18">
        <f t="shared" si="9"/>
        <v>22</v>
      </c>
      <c r="K15" s="19">
        <f t="shared" si="10"/>
        <v>7.5</v>
      </c>
      <c r="L15" s="17">
        <f t="shared" si="11"/>
        <v>85.5</v>
      </c>
      <c r="M15" s="18">
        <f t="shared" si="12"/>
        <v>71</v>
      </c>
      <c r="N15" s="18">
        <f t="shared" si="13"/>
        <v>56.5</v>
      </c>
      <c r="O15" s="18">
        <f t="shared" si="14"/>
        <v>42</v>
      </c>
      <c r="P15" s="19">
        <f t="shared" si="15"/>
        <v>27.5</v>
      </c>
      <c r="Q15" s="17">
        <f t="shared" si="16"/>
        <v>105.5</v>
      </c>
      <c r="R15" s="18">
        <f t="shared" si="17"/>
        <v>91</v>
      </c>
      <c r="S15" s="18">
        <f t="shared" si="18"/>
        <v>76.5</v>
      </c>
      <c r="T15" s="18">
        <f t="shared" si="19"/>
        <v>62</v>
      </c>
      <c r="U15" s="19">
        <f t="shared" si="20"/>
        <v>47.5</v>
      </c>
      <c r="V15" s="17">
        <f t="shared" si="21"/>
        <v>125.5</v>
      </c>
      <c r="W15" s="18">
        <f t="shared" si="22"/>
        <v>111</v>
      </c>
      <c r="X15" s="18">
        <f t="shared" si="23"/>
        <v>96.5</v>
      </c>
      <c r="Y15" s="18">
        <f t="shared" si="24"/>
        <v>82</v>
      </c>
      <c r="Z15" s="19">
        <f t="shared" si="25"/>
        <v>67.5</v>
      </c>
      <c r="AA15" s="17">
        <f t="shared" si="26"/>
        <v>145.5</v>
      </c>
      <c r="AB15" s="18">
        <f t="shared" si="27"/>
        <v>131</v>
      </c>
      <c r="AC15" s="18">
        <f t="shared" si="28"/>
        <v>116.5</v>
      </c>
      <c r="AD15" s="18">
        <f t="shared" si="29"/>
        <v>102</v>
      </c>
      <c r="AE15" s="19">
        <f t="shared" si="29"/>
        <v>87.5</v>
      </c>
      <c r="AF15" s="2">
        <f>SUM(F15:$F$84)</f>
        <v>0.99844278668653907</v>
      </c>
    </row>
    <row r="16" spans="1:32" x14ac:dyDescent="0.35">
      <c r="C16" s="5">
        <f t="shared" ref="C16:C74" si="30">C15+0.1</f>
        <v>-2.8</v>
      </c>
      <c r="D16" s="5">
        <f t="shared" si="5"/>
        <v>84</v>
      </c>
      <c r="E16" s="5">
        <f t="shared" si="2"/>
        <v>3.9577257914899847E-4</v>
      </c>
      <c r="F16" s="6">
        <f t="shared" si="3"/>
        <v>7.9158541020508412E-4</v>
      </c>
      <c r="G16" s="17">
        <f t="shared" si="6"/>
        <v>66</v>
      </c>
      <c r="H16" s="18">
        <f t="shared" si="7"/>
        <v>52</v>
      </c>
      <c r="I16" s="18">
        <f t="shared" si="8"/>
        <v>38</v>
      </c>
      <c r="J16" s="18">
        <f t="shared" si="9"/>
        <v>24</v>
      </c>
      <c r="K16" s="19">
        <f t="shared" si="10"/>
        <v>10</v>
      </c>
      <c r="L16" s="17">
        <f t="shared" si="11"/>
        <v>86</v>
      </c>
      <c r="M16" s="18">
        <f t="shared" si="12"/>
        <v>72</v>
      </c>
      <c r="N16" s="18">
        <f t="shared" si="13"/>
        <v>58</v>
      </c>
      <c r="O16" s="18">
        <f t="shared" si="14"/>
        <v>44</v>
      </c>
      <c r="P16" s="19">
        <f t="shared" si="15"/>
        <v>30</v>
      </c>
      <c r="Q16" s="17">
        <f t="shared" si="16"/>
        <v>106</v>
      </c>
      <c r="R16" s="18">
        <f t="shared" si="17"/>
        <v>92</v>
      </c>
      <c r="S16" s="18">
        <f t="shared" si="18"/>
        <v>78</v>
      </c>
      <c r="T16" s="18">
        <f t="shared" si="19"/>
        <v>64</v>
      </c>
      <c r="U16" s="19">
        <f t="shared" si="20"/>
        <v>50</v>
      </c>
      <c r="V16" s="17">
        <f t="shared" si="21"/>
        <v>126</v>
      </c>
      <c r="W16" s="18">
        <f t="shared" si="22"/>
        <v>112</v>
      </c>
      <c r="X16" s="18">
        <f t="shared" si="23"/>
        <v>98</v>
      </c>
      <c r="Y16" s="18">
        <f t="shared" si="24"/>
        <v>84</v>
      </c>
      <c r="Z16" s="19">
        <f t="shared" si="25"/>
        <v>70</v>
      </c>
      <c r="AA16" s="17">
        <f t="shared" si="26"/>
        <v>146</v>
      </c>
      <c r="AB16" s="18">
        <f t="shared" si="27"/>
        <v>132</v>
      </c>
      <c r="AC16" s="18">
        <f t="shared" si="28"/>
        <v>118</v>
      </c>
      <c r="AD16" s="18">
        <f t="shared" si="29"/>
        <v>104</v>
      </c>
      <c r="AE16" s="19">
        <f t="shared" si="29"/>
        <v>90</v>
      </c>
      <c r="AF16" s="2">
        <f>SUM(F16:$F$84)</f>
        <v>0.99784750317455373</v>
      </c>
    </row>
    <row r="17" spans="3:32" x14ac:dyDescent="0.35">
      <c r="C17" s="5">
        <f t="shared" si="30"/>
        <v>-2.6999999999999997</v>
      </c>
      <c r="D17" s="5">
        <f t="shared" si="5"/>
        <v>86</v>
      </c>
      <c r="E17" s="5">
        <f t="shared" si="2"/>
        <v>5.2104674072112956E-4</v>
      </c>
      <c r="F17" s="6">
        <f t="shared" si="3"/>
        <v>1.0421464743126613E-3</v>
      </c>
      <c r="G17" s="17">
        <f t="shared" si="6"/>
        <v>66.5</v>
      </c>
      <c r="H17" s="18">
        <f t="shared" si="7"/>
        <v>53</v>
      </c>
      <c r="I17" s="18">
        <f t="shared" si="8"/>
        <v>39.5</v>
      </c>
      <c r="J17" s="18">
        <f t="shared" si="9"/>
        <v>26</v>
      </c>
      <c r="K17" s="19">
        <f t="shared" si="10"/>
        <v>12.5</v>
      </c>
      <c r="L17" s="17">
        <f t="shared" si="11"/>
        <v>86.5</v>
      </c>
      <c r="M17" s="18">
        <f t="shared" si="12"/>
        <v>73</v>
      </c>
      <c r="N17" s="18">
        <f t="shared" si="13"/>
        <v>59.5</v>
      </c>
      <c r="O17" s="18">
        <f t="shared" si="14"/>
        <v>46</v>
      </c>
      <c r="P17" s="19">
        <f t="shared" si="15"/>
        <v>32.5</v>
      </c>
      <c r="Q17" s="17">
        <f t="shared" si="16"/>
        <v>106.5</v>
      </c>
      <c r="R17" s="18">
        <f t="shared" si="17"/>
        <v>93</v>
      </c>
      <c r="S17" s="18">
        <f t="shared" si="18"/>
        <v>79.5</v>
      </c>
      <c r="T17" s="18">
        <f t="shared" si="19"/>
        <v>66</v>
      </c>
      <c r="U17" s="19">
        <f t="shared" si="20"/>
        <v>52.5</v>
      </c>
      <c r="V17" s="17">
        <f t="shared" si="21"/>
        <v>126.5</v>
      </c>
      <c r="W17" s="18">
        <f t="shared" si="22"/>
        <v>113</v>
      </c>
      <c r="X17" s="18">
        <f t="shared" si="23"/>
        <v>99.5</v>
      </c>
      <c r="Y17" s="18">
        <f t="shared" si="24"/>
        <v>86</v>
      </c>
      <c r="Z17" s="19">
        <f t="shared" si="25"/>
        <v>72.5</v>
      </c>
      <c r="AA17" s="17">
        <f t="shared" si="26"/>
        <v>146.5</v>
      </c>
      <c r="AB17" s="18">
        <f t="shared" si="27"/>
        <v>133</v>
      </c>
      <c r="AC17" s="18">
        <f t="shared" si="28"/>
        <v>119.5</v>
      </c>
      <c r="AD17" s="18">
        <f t="shared" si="29"/>
        <v>106</v>
      </c>
      <c r="AE17" s="19">
        <f t="shared" si="29"/>
        <v>92.5</v>
      </c>
      <c r="AF17" s="2">
        <f>SUM(F17:$F$84)</f>
        <v>0.99705591776434854</v>
      </c>
    </row>
    <row r="18" spans="3:32" x14ac:dyDescent="0.35">
      <c r="C18" s="5">
        <f t="shared" si="30"/>
        <v>-2.5999999999999996</v>
      </c>
      <c r="D18" s="5">
        <f t="shared" si="5"/>
        <v>88</v>
      </c>
      <c r="E18" s="5">
        <f t="shared" si="2"/>
        <v>6.7914846168428062E-4</v>
      </c>
      <c r="F18" s="6">
        <f t="shared" si="3"/>
        <v>1.3583659959173389E-3</v>
      </c>
      <c r="G18" s="17">
        <f t="shared" si="6"/>
        <v>67</v>
      </c>
      <c r="H18" s="18">
        <f t="shared" si="7"/>
        <v>54</v>
      </c>
      <c r="I18" s="18">
        <f t="shared" si="8"/>
        <v>41</v>
      </c>
      <c r="J18" s="18">
        <f t="shared" si="9"/>
        <v>28</v>
      </c>
      <c r="K18" s="19">
        <f t="shared" si="10"/>
        <v>15</v>
      </c>
      <c r="L18" s="17">
        <f t="shared" si="11"/>
        <v>87</v>
      </c>
      <c r="M18" s="18">
        <f t="shared" si="12"/>
        <v>74</v>
      </c>
      <c r="N18" s="18">
        <f t="shared" si="13"/>
        <v>61</v>
      </c>
      <c r="O18" s="18">
        <f t="shared" si="14"/>
        <v>48</v>
      </c>
      <c r="P18" s="19">
        <f t="shared" si="15"/>
        <v>35</v>
      </c>
      <c r="Q18" s="17">
        <f t="shared" si="16"/>
        <v>107</v>
      </c>
      <c r="R18" s="18">
        <f t="shared" si="17"/>
        <v>94</v>
      </c>
      <c r="S18" s="18">
        <f t="shared" si="18"/>
        <v>81</v>
      </c>
      <c r="T18" s="18">
        <f t="shared" si="19"/>
        <v>68</v>
      </c>
      <c r="U18" s="19">
        <f t="shared" si="20"/>
        <v>55</v>
      </c>
      <c r="V18" s="17">
        <f t="shared" si="21"/>
        <v>127</v>
      </c>
      <c r="W18" s="18">
        <f t="shared" si="22"/>
        <v>114</v>
      </c>
      <c r="X18" s="21">
        <f t="shared" si="23"/>
        <v>101</v>
      </c>
      <c r="Y18" s="18">
        <f t="shared" si="24"/>
        <v>88</v>
      </c>
      <c r="Z18" s="19">
        <f t="shared" si="25"/>
        <v>75</v>
      </c>
      <c r="AA18" s="17">
        <f t="shared" si="26"/>
        <v>147</v>
      </c>
      <c r="AB18" s="18">
        <f t="shared" si="27"/>
        <v>134</v>
      </c>
      <c r="AC18" s="18">
        <f t="shared" si="28"/>
        <v>121</v>
      </c>
      <c r="AD18" s="18">
        <f t="shared" si="29"/>
        <v>108</v>
      </c>
      <c r="AE18" s="19">
        <f t="shared" si="29"/>
        <v>95</v>
      </c>
      <c r="AF18" s="2">
        <f>SUM(F18:$F$84)</f>
        <v>0.99601377129003588</v>
      </c>
    </row>
    <row r="19" spans="3:32" x14ac:dyDescent="0.35">
      <c r="C19" s="5">
        <f t="shared" si="30"/>
        <v>-2.4999999999999996</v>
      </c>
      <c r="D19" s="5">
        <f t="shared" si="5"/>
        <v>90</v>
      </c>
      <c r="E19" s="5">
        <f t="shared" si="2"/>
        <v>8.7641502467842702E-4</v>
      </c>
      <c r="F19" s="6">
        <f t="shared" si="3"/>
        <v>1.7529191848301075E-3</v>
      </c>
      <c r="G19" s="17">
        <f t="shared" si="6"/>
        <v>67.5</v>
      </c>
      <c r="H19" s="18">
        <f t="shared" si="7"/>
        <v>55</v>
      </c>
      <c r="I19" s="18">
        <f t="shared" si="8"/>
        <v>42.5</v>
      </c>
      <c r="J19" s="18">
        <f t="shared" si="9"/>
        <v>30</v>
      </c>
      <c r="K19" s="19">
        <f t="shared" si="10"/>
        <v>17.5</v>
      </c>
      <c r="L19" s="17">
        <f t="shared" si="11"/>
        <v>87.5</v>
      </c>
      <c r="M19" s="18">
        <f t="shared" si="12"/>
        <v>75</v>
      </c>
      <c r="N19" s="18">
        <f t="shared" si="13"/>
        <v>62.5</v>
      </c>
      <c r="O19" s="18">
        <f t="shared" si="14"/>
        <v>50</v>
      </c>
      <c r="P19" s="19">
        <f t="shared" si="15"/>
        <v>37.5</v>
      </c>
      <c r="Q19" s="17">
        <f t="shared" si="16"/>
        <v>107.5</v>
      </c>
      <c r="R19" s="18">
        <f t="shared" si="17"/>
        <v>95</v>
      </c>
      <c r="S19" s="18">
        <f t="shared" si="18"/>
        <v>82.5</v>
      </c>
      <c r="T19" s="18">
        <f t="shared" si="19"/>
        <v>70</v>
      </c>
      <c r="U19" s="19">
        <f t="shared" si="20"/>
        <v>57.5</v>
      </c>
      <c r="V19" s="17">
        <f t="shared" si="21"/>
        <v>127.5</v>
      </c>
      <c r="W19" s="18">
        <f t="shared" si="22"/>
        <v>115</v>
      </c>
      <c r="X19" s="18">
        <f t="shared" si="23"/>
        <v>102.5</v>
      </c>
      <c r="Y19" s="18">
        <f t="shared" si="24"/>
        <v>90</v>
      </c>
      <c r="Z19" s="19">
        <f t="shared" si="25"/>
        <v>77.5</v>
      </c>
      <c r="AA19" s="17">
        <f t="shared" si="26"/>
        <v>147.5</v>
      </c>
      <c r="AB19" s="18">
        <f t="shared" si="27"/>
        <v>135</v>
      </c>
      <c r="AC19" s="18">
        <f t="shared" si="28"/>
        <v>122.5</v>
      </c>
      <c r="AD19" s="18">
        <f t="shared" si="29"/>
        <v>110</v>
      </c>
      <c r="AE19" s="19">
        <f t="shared" si="29"/>
        <v>97.5</v>
      </c>
      <c r="AF19" s="2">
        <f>SUM(F19:$F$84)</f>
        <v>0.99465540529411856</v>
      </c>
    </row>
    <row r="20" spans="3:32" x14ac:dyDescent="0.35">
      <c r="C20" s="5">
        <f t="shared" si="30"/>
        <v>-2.3999999999999995</v>
      </c>
      <c r="D20" s="5">
        <f t="shared" si="5"/>
        <v>92</v>
      </c>
      <c r="E20" s="5">
        <f t="shared" si="2"/>
        <v>1.1197265147421451E-3</v>
      </c>
      <c r="F20" s="6">
        <f t="shared" si="3"/>
        <v>2.2395669108646815E-3</v>
      </c>
      <c r="G20" s="17">
        <f t="shared" si="6"/>
        <v>68</v>
      </c>
      <c r="H20" s="18">
        <f t="shared" si="7"/>
        <v>56</v>
      </c>
      <c r="I20" s="18">
        <f t="shared" si="8"/>
        <v>44</v>
      </c>
      <c r="J20" s="18">
        <f t="shared" si="9"/>
        <v>32</v>
      </c>
      <c r="K20" s="19">
        <f t="shared" si="10"/>
        <v>20</v>
      </c>
      <c r="L20" s="17">
        <f t="shared" si="11"/>
        <v>88</v>
      </c>
      <c r="M20" s="18">
        <f t="shared" si="12"/>
        <v>76</v>
      </c>
      <c r="N20" s="18">
        <f t="shared" si="13"/>
        <v>64</v>
      </c>
      <c r="O20" s="18">
        <f t="shared" si="14"/>
        <v>52</v>
      </c>
      <c r="P20" s="19">
        <f t="shared" si="15"/>
        <v>40</v>
      </c>
      <c r="Q20" s="17">
        <f t="shared" si="16"/>
        <v>108</v>
      </c>
      <c r="R20" s="18">
        <f t="shared" si="17"/>
        <v>96</v>
      </c>
      <c r="S20" s="18">
        <f t="shared" si="18"/>
        <v>84</v>
      </c>
      <c r="T20" s="18">
        <f t="shared" si="19"/>
        <v>72</v>
      </c>
      <c r="U20" s="19">
        <f t="shared" si="20"/>
        <v>60</v>
      </c>
      <c r="V20" s="17">
        <f t="shared" si="21"/>
        <v>128</v>
      </c>
      <c r="W20" s="18">
        <f t="shared" si="22"/>
        <v>116</v>
      </c>
      <c r="X20" s="18">
        <f t="shared" si="23"/>
        <v>104</v>
      </c>
      <c r="Y20" s="18">
        <f t="shared" si="24"/>
        <v>92</v>
      </c>
      <c r="Z20" s="19">
        <f t="shared" si="25"/>
        <v>80</v>
      </c>
      <c r="AA20" s="17">
        <f t="shared" si="26"/>
        <v>148</v>
      </c>
      <c r="AB20" s="18">
        <f t="shared" si="27"/>
        <v>136</v>
      </c>
      <c r="AC20" s="18">
        <f t="shared" si="28"/>
        <v>124</v>
      </c>
      <c r="AD20" s="18">
        <f t="shared" si="29"/>
        <v>112</v>
      </c>
      <c r="AE20" s="20">
        <f t="shared" si="29"/>
        <v>100</v>
      </c>
      <c r="AF20" s="2">
        <f>SUM(F20:$F$84)</f>
        <v>0.99290248610928855</v>
      </c>
    </row>
    <row r="21" spans="3:32" x14ac:dyDescent="0.35">
      <c r="C21" s="5">
        <f t="shared" si="30"/>
        <v>-2.2999999999999994</v>
      </c>
      <c r="D21" s="5">
        <f t="shared" si="5"/>
        <v>94</v>
      </c>
      <c r="E21" s="5">
        <f t="shared" si="2"/>
        <v>1.4163518870800593E-3</v>
      </c>
      <c r="F21" s="6">
        <f t="shared" si="3"/>
        <v>2.8328478237167709E-3</v>
      </c>
      <c r="G21" s="17">
        <f t="shared" si="6"/>
        <v>68.5</v>
      </c>
      <c r="H21" s="18">
        <f t="shared" si="7"/>
        <v>57</v>
      </c>
      <c r="I21" s="18">
        <f t="shared" si="8"/>
        <v>45.5</v>
      </c>
      <c r="J21" s="18">
        <f t="shared" si="9"/>
        <v>34</v>
      </c>
      <c r="K21" s="19">
        <f t="shared" si="10"/>
        <v>22.5</v>
      </c>
      <c r="L21" s="17">
        <f t="shared" si="11"/>
        <v>88.5</v>
      </c>
      <c r="M21" s="18">
        <f t="shared" si="12"/>
        <v>77</v>
      </c>
      <c r="N21" s="18">
        <f t="shared" si="13"/>
        <v>65.5</v>
      </c>
      <c r="O21" s="18">
        <f t="shared" si="14"/>
        <v>54</v>
      </c>
      <c r="P21" s="19">
        <f t="shared" si="15"/>
        <v>42.5</v>
      </c>
      <c r="Q21" s="17">
        <f t="shared" si="16"/>
        <v>108.5</v>
      </c>
      <c r="R21" s="18">
        <f t="shared" si="17"/>
        <v>97</v>
      </c>
      <c r="S21" s="18">
        <f t="shared" si="18"/>
        <v>85.5</v>
      </c>
      <c r="T21" s="18">
        <f t="shared" si="19"/>
        <v>74</v>
      </c>
      <c r="U21" s="19">
        <f t="shared" si="20"/>
        <v>62.5</v>
      </c>
      <c r="V21" s="17">
        <f t="shared" si="21"/>
        <v>128.5</v>
      </c>
      <c r="W21" s="18">
        <f t="shared" si="22"/>
        <v>117</v>
      </c>
      <c r="X21" s="18">
        <f t="shared" si="23"/>
        <v>105.5</v>
      </c>
      <c r="Y21" s="18">
        <f t="shared" si="24"/>
        <v>94</v>
      </c>
      <c r="Z21" s="19">
        <f t="shared" si="25"/>
        <v>82.5</v>
      </c>
      <c r="AA21" s="17">
        <f t="shared" si="26"/>
        <v>148.5</v>
      </c>
      <c r="AB21" s="18">
        <f t="shared" si="27"/>
        <v>137</v>
      </c>
      <c r="AC21" s="18">
        <f t="shared" si="28"/>
        <v>125.5</v>
      </c>
      <c r="AD21" s="18">
        <f t="shared" si="29"/>
        <v>114</v>
      </c>
      <c r="AE21" s="19">
        <f t="shared" si="29"/>
        <v>102.5</v>
      </c>
      <c r="AF21" s="2">
        <f>SUM(F21:$F$84)</f>
        <v>0.99066291919842375</v>
      </c>
    </row>
    <row r="22" spans="3:32" x14ac:dyDescent="0.35">
      <c r="C22" s="5">
        <f t="shared" si="30"/>
        <v>-2.1999999999999993</v>
      </c>
      <c r="D22" s="5">
        <f t="shared" si="5"/>
        <v>96</v>
      </c>
      <c r="E22" s="5">
        <f t="shared" si="2"/>
        <v>1.773729642311571E-3</v>
      </c>
      <c r="F22" s="6">
        <f t="shared" si="3"/>
        <v>3.5476396811551947E-3</v>
      </c>
      <c r="G22" s="17">
        <f t="shared" si="6"/>
        <v>69</v>
      </c>
      <c r="H22" s="18">
        <f t="shared" si="7"/>
        <v>58</v>
      </c>
      <c r="I22" s="18">
        <f t="shared" si="8"/>
        <v>47</v>
      </c>
      <c r="J22" s="18">
        <f t="shared" si="9"/>
        <v>36</v>
      </c>
      <c r="K22" s="19">
        <f t="shared" si="10"/>
        <v>25</v>
      </c>
      <c r="L22" s="17">
        <f t="shared" si="11"/>
        <v>89</v>
      </c>
      <c r="M22" s="18">
        <f t="shared" si="12"/>
        <v>78</v>
      </c>
      <c r="N22" s="18">
        <f t="shared" si="13"/>
        <v>67</v>
      </c>
      <c r="O22" s="18">
        <f t="shared" si="14"/>
        <v>56</v>
      </c>
      <c r="P22" s="19">
        <f t="shared" si="15"/>
        <v>45</v>
      </c>
      <c r="Q22" s="17">
        <f t="shared" si="16"/>
        <v>109</v>
      </c>
      <c r="R22" s="18">
        <f t="shared" si="17"/>
        <v>98</v>
      </c>
      <c r="S22" s="18">
        <f t="shared" si="18"/>
        <v>87</v>
      </c>
      <c r="T22" s="18">
        <f t="shared" si="19"/>
        <v>76</v>
      </c>
      <c r="U22" s="19">
        <f t="shared" si="20"/>
        <v>65</v>
      </c>
      <c r="V22" s="17">
        <f t="shared" si="21"/>
        <v>129</v>
      </c>
      <c r="W22" s="18">
        <f t="shared" si="22"/>
        <v>118</v>
      </c>
      <c r="X22" s="18">
        <f t="shared" si="23"/>
        <v>107</v>
      </c>
      <c r="Y22" s="18">
        <f t="shared" si="24"/>
        <v>96</v>
      </c>
      <c r="Z22" s="19">
        <f t="shared" si="25"/>
        <v>85</v>
      </c>
      <c r="AA22" s="17">
        <f t="shared" si="26"/>
        <v>149</v>
      </c>
      <c r="AB22" s="18">
        <f t="shared" si="27"/>
        <v>138</v>
      </c>
      <c r="AC22" s="18">
        <f t="shared" si="28"/>
        <v>127</v>
      </c>
      <c r="AD22" s="18">
        <f t="shared" si="29"/>
        <v>116</v>
      </c>
      <c r="AE22" s="19">
        <f t="shared" si="29"/>
        <v>105</v>
      </c>
      <c r="AF22" s="2">
        <f>SUM(F22:$F$84)</f>
        <v>0.98783007137470702</v>
      </c>
    </row>
    <row r="23" spans="3:32" x14ac:dyDescent="0.35">
      <c r="C23" s="5">
        <f t="shared" si="30"/>
        <v>-2.0999999999999992</v>
      </c>
      <c r="D23" s="5">
        <f t="shared" si="5"/>
        <v>98</v>
      </c>
      <c r="E23" s="5">
        <f t="shared" si="2"/>
        <v>2.1991797990213598E-3</v>
      </c>
      <c r="F23" s="6">
        <f t="shared" si="3"/>
        <v>4.398583264829157E-3</v>
      </c>
      <c r="G23" s="17">
        <f t="shared" si="6"/>
        <v>69.5</v>
      </c>
      <c r="H23" s="18">
        <f t="shared" si="7"/>
        <v>59</v>
      </c>
      <c r="I23" s="18">
        <f t="shared" si="8"/>
        <v>48.5</v>
      </c>
      <c r="J23" s="18">
        <f t="shared" si="9"/>
        <v>38</v>
      </c>
      <c r="K23" s="19">
        <f t="shared" si="10"/>
        <v>27.5</v>
      </c>
      <c r="L23" s="17">
        <f t="shared" si="11"/>
        <v>89.5</v>
      </c>
      <c r="M23" s="18">
        <f t="shared" si="12"/>
        <v>79</v>
      </c>
      <c r="N23" s="18">
        <f t="shared" si="13"/>
        <v>68.5</v>
      </c>
      <c r="O23" s="18">
        <f t="shared" si="14"/>
        <v>58</v>
      </c>
      <c r="P23" s="19">
        <f t="shared" si="15"/>
        <v>47.5</v>
      </c>
      <c r="Q23" s="17">
        <f t="shared" si="16"/>
        <v>109.5</v>
      </c>
      <c r="R23" s="18">
        <f t="shared" si="17"/>
        <v>99</v>
      </c>
      <c r="S23" s="18">
        <f t="shared" si="18"/>
        <v>88.5</v>
      </c>
      <c r="T23" s="18">
        <f t="shared" si="19"/>
        <v>78</v>
      </c>
      <c r="U23" s="19">
        <f t="shared" si="20"/>
        <v>67.5</v>
      </c>
      <c r="V23" s="17">
        <f t="shared" si="21"/>
        <v>129.5</v>
      </c>
      <c r="W23" s="18">
        <f t="shared" si="22"/>
        <v>119</v>
      </c>
      <c r="X23" s="18">
        <f t="shared" si="23"/>
        <v>108.5</v>
      </c>
      <c r="Y23" s="18">
        <f t="shared" si="24"/>
        <v>98</v>
      </c>
      <c r="Z23" s="19">
        <f t="shared" si="25"/>
        <v>87.5</v>
      </c>
      <c r="AA23" s="17">
        <f t="shared" si="26"/>
        <v>149.5</v>
      </c>
      <c r="AB23" s="18">
        <f t="shared" si="27"/>
        <v>139</v>
      </c>
      <c r="AC23" s="18">
        <f t="shared" si="28"/>
        <v>128.5</v>
      </c>
      <c r="AD23" s="18">
        <f t="shared" si="29"/>
        <v>118</v>
      </c>
      <c r="AE23" s="19">
        <f t="shared" si="29"/>
        <v>107.5</v>
      </c>
      <c r="AF23" s="2">
        <f>SUM(F23:$F$84)</f>
        <v>0.9842824316935519</v>
      </c>
    </row>
    <row r="24" spans="3:32" x14ac:dyDescent="0.35">
      <c r="C24" s="5">
        <f t="shared" si="30"/>
        <v>-1.9999999999999991</v>
      </c>
      <c r="D24" s="5">
        <f t="shared" si="5"/>
        <v>100</v>
      </c>
      <c r="E24" s="5">
        <f t="shared" si="2"/>
        <v>2.6995483256594031E-3</v>
      </c>
      <c r="F24" s="6">
        <f t="shared" si="3"/>
        <v>5.3993712079053579E-3</v>
      </c>
      <c r="G24" s="14">
        <f t="shared" si="6"/>
        <v>70</v>
      </c>
      <c r="H24" s="15">
        <f t="shared" si="7"/>
        <v>60</v>
      </c>
      <c r="I24" s="15">
        <f t="shared" si="8"/>
        <v>50</v>
      </c>
      <c r="J24" s="15">
        <f t="shared" si="9"/>
        <v>40</v>
      </c>
      <c r="K24" s="16">
        <f t="shared" si="10"/>
        <v>30</v>
      </c>
      <c r="L24" s="14">
        <f t="shared" si="11"/>
        <v>90</v>
      </c>
      <c r="M24" s="15">
        <f t="shared" si="12"/>
        <v>80</v>
      </c>
      <c r="N24" s="15">
        <f t="shared" si="13"/>
        <v>70</v>
      </c>
      <c r="O24" s="15">
        <f t="shared" si="14"/>
        <v>60</v>
      </c>
      <c r="P24" s="16">
        <f t="shared" si="15"/>
        <v>50</v>
      </c>
      <c r="Q24" s="14">
        <f t="shared" si="16"/>
        <v>110</v>
      </c>
      <c r="R24" s="21">
        <f t="shared" si="17"/>
        <v>100</v>
      </c>
      <c r="S24" s="15">
        <f t="shared" si="18"/>
        <v>90</v>
      </c>
      <c r="T24" s="15">
        <f t="shared" si="19"/>
        <v>80</v>
      </c>
      <c r="U24" s="16">
        <f t="shared" si="20"/>
        <v>70</v>
      </c>
      <c r="V24" s="14">
        <f t="shared" si="21"/>
        <v>130</v>
      </c>
      <c r="W24" s="15">
        <f t="shared" si="22"/>
        <v>120</v>
      </c>
      <c r="X24" s="15">
        <f t="shared" si="23"/>
        <v>110</v>
      </c>
      <c r="Y24" s="21">
        <f t="shared" si="24"/>
        <v>100</v>
      </c>
      <c r="Z24" s="16">
        <f t="shared" si="25"/>
        <v>90</v>
      </c>
      <c r="AA24" s="26">
        <f t="shared" si="26"/>
        <v>150</v>
      </c>
      <c r="AB24" s="15">
        <f t="shared" si="27"/>
        <v>140</v>
      </c>
      <c r="AC24" s="15">
        <f t="shared" si="28"/>
        <v>130</v>
      </c>
      <c r="AD24" s="15">
        <f t="shared" si="29"/>
        <v>120</v>
      </c>
      <c r="AE24" s="16">
        <f t="shared" si="29"/>
        <v>110</v>
      </c>
      <c r="AF24" s="2">
        <f>SUM(F24:$F$84)</f>
        <v>0.97988384842872267</v>
      </c>
    </row>
    <row r="25" spans="3:32" x14ac:dyDescent="0.35">
      <c r="C25" s="5">
        <f t="shared" si="30"/>
        <v>-1.899999999999999</v>
      </c>
      <c r="D25" s="5">
        <f t="shared" si="5"/>
        <v>102</v>
      </c>
      <c r="E25" s="5">
        <f t="shared" si="2"/>
        <v>3.2807907387338302E-3</v>
      </c>
      <c r="F25" s="6">
        <f t="shared" si="3"/>
        <v>6.5619151491037092E-3</v>
      </c>
      <c r="G25" s="17">
        <f t="shared" si="6"/>
        <v>70.5</v>
      </c>
      <c r="H25" s="18">
        <f t="shared" si="7"/>
        <v>61</v>
      </c>
      <c r="I25" s="18">
        <f t="shared" si="8"/>
        <v>51.5</v>
      </c>
      <c r="J25" s="18">
        <f t="shared" si="9"/>
        <v>42</v>
      </c>
      <c r="K25" s="19">
        <f t="shared" si="10"/>
        <v>32.5</v>
      </c>
      <c r="L25" s="17">
        <f t="shared" si="11"/>
        <v>90.5</v>
      </c>
      <c r="M25" s="18">
        <f t="shared" si="12"/>
        <v>81</v>
      </c>
      <c r="N25" s="18">
        <f t="shared" si="13"/>
        <v>71.5</v>
      </c>
      <c r="O25" s="18">
        <f t="shared" si="14"/>
        <v>62</v>
      </c>
      <c r="P25" s="19">
        <f t="shared" si="15"/>
        <v>52.5</v>
      </c>
      <c r="Q25" s="17">
        <f t="shared" si="16"/>
        <v>110.5</v>
      </c>
      <c r="R25" s="18">
        <f t="shared" si="17"/>
        <v>101</v>
      </c>
      <c r="S25" s="18">
        <f t="shared" si="18"/>
        <v>91.5</v>
      </c>
      <c r="T25" s="18">
        <f t="shared" si="19"/>
        <v>82</v>
      </c>
      <c r="U25" s="19">
        <f t="shared" si="20"/>
        <v>72.5</v>
      </c>
      <c r="V25" s="17">
        <f t="shared" si="21"/>
        <v>130.5</v>
      </c>
      <c r="W25" s="18">
        <f t="shared" si="22"/>
        <v>121</v>
      </c>
      <c r="X25" s="18">
        <f t="shared" si="23"/>
        <v>111.5</v>
      </c>
      <c r="Y25" s="18">
        <f t="shared" si="24"/>
        <v>102</v>
      </c>
      <c r="Z25" s="19">
        <f t="shared" si="25"/>
        <v>92.5</v>
      </c>
      <c r="AA25" s="17">
        <f t="shared" si="26"/>
        <v>150.5</v>
      </c>
      <c r="AB25" s="18">
        <f t="shared" si="27"/>
        <v>141</v>
      </c>
      <c r="AC25" s="18">
        <f t="shared" si="28"/>
        <v>131.5</v>
      </c>
      <c r="AD25" s="18">
        <f t="shared" si="29"/>
        <v>122</v>
      </c>
      <c r="AE25" s="19">
        <f t="shared" si="29"/>
        <v>112.5</v>
      </c>
      <c r="AF25" s="2">
        <f>SUM(F25:$F$84)</f>
        <v>0.97448447722081744</v>
      </c>
    </row>
    <row r="26" spans="3:32" x14ac:dyDescent="0.35">
      <c r="C26" s="5">
        <f t="shared" si="30"/>
        <v>-1.7999999999999989</v>
      </c>
      <c r="D26" s="5">
        <f t="shared" si="5"/>
        <v>104</v>
      </c>
      <c r="E26" s="5">
        <f t="shared" si="2"/>
        <v>3.9475079150447069E-3</v>
      </c>
      <c r="F26" s="6">
        <f t="shared" si="3"/>
        <v>7.8954173099548552E-3</v>
      </c>
      <c r="G26" s="17">
        <f t="shared" si="6"/>
        <v>71</v>
      </c>
      <c r="H26" s="18">
        <f t="shared" si="7"/>
        <v>62</v>
      </c>
      <c r="I26" s="18">
        <f t="shared" si="8"/>
        <v>53</v>
      </c>
      <c r="J26" s="18">
        <f t="shared" si="9"/>
        <v>44</v>
      </c>
      <c r="K26" s="19">
        <f t="shared" si="10"/>
        <v>35</v>
      </c>
      <c r="L26" s="17">
        <f t="shared" si="11"/>
        <v>91</v>
      </c>
      <c r="M26" s="18">
        <f t="shared" si="12"/>
        <v>82</v>
      </c>
      <c r="N26" s="18">
        <f t="shared" si="13"/>
        <v>73</v>
      </c>
      <c r="O26" s="18">
        <f t="shared" si="14"/>
        <v>64</v>
      </c>
      <c r="P26" s="19">
        <f t="shared" si="15"/>
        <v>55</v>
      </c>
      <c r="Q26" s="17">
        <f t="shared" si="16"/>
        <v>111</v>
      </c>
      <c r="R26" s="18">
        <f t="shared" si="17"/>
        <v>102</v>
      </c>
      <c r="S26" s="18">
        <f t="shared" si="18"/>
        <v>93</v>
      </c>
      <c r="T26" s="18">
        <f t="shared" si="19"/>
        <v>84</v>
      </c>
      <c r="U26" s="19">
        <f t="shared" si="20"/>
        <v>75</v>
      </c>
      <c r="V26" s="17">
        <f t="shared" si="21"/>
        <v>131</v>
      </c>
      <c r="W26" s="18">
        <f t="shared" si="22"/>
        <v>122</v>
      </c>
      <c r="X26" s="18">
        <f t="shared" si="23"/>
        <v>113</v>
      </c>
      <c r="Y26" s="18">
        <f t="shared" si="24"/>
        <v>104</v>
      </c>
      <c r="Z26" s="19">
        <f t="shared" si="25"/>
        <v>95</v>
      </c>
      <c r="AA26" s="17">
        <f t="shared" si="26"/>
        <v>151</v>
      </c>
      <c r="AB26" s="18">
        <f t="shared" si="27"/>
        <v>142</v>
      </c>
      <c r="AC26" s="18">
        <f t="shared" si="28"/>
        <v>133</v>
      </c>
      <c r="AD26" s="18">
        <f t="shared" si="29"/>
        <v>124</v>
      </c>
      <c r="AE26" s="19">
        <f t="shared" si="29"/>
        <v>115</v>
      </c>
      <c r="AF26" s="2">
        <f>SUM(F26:$F$84)</f>
        <v>0.96792256207171357</v>
      </c>
    </row>
    <row r="27" spans="3:32" x14ac:dyDescent="0.35">
      <c r="C27" s="5">
        <f t="shared" si="30"/>
        <v>-1.6999999999999988</v>
      </c>
      <c r="D27" s="5">
        <f t="shared" si="5"/>
        <v>106</v>
      </c>
      <c r="E27" s="5">
        <f t="shared" si="2"/>
        <v>4.7024538688443468E-3</v>
      </c>
      <c r="F27" s="6">
        <f t="shared" si="3"/>
        <v>9.4053859990594468E-3</v>
      </c>
      <c r="G27" s="17">
        <f t="shared" si="6"/>
        <v>71.5</v>
      </c>
      <c r="H27" s="18">
        <f t="shared" si="7"/>
        <v>63</v>
      </c>
      <c r="I27" s="18">
        <f t="shared" si="8"/>
        <v>54.5</v>
      </c>
      <c r="J27" s="18">
        <f t="shared" si="9"/>
        <v>46</v>
      </c>
      <c r="K27" s="19">
        <f t="shared" si="10"/>
        <v>37.5</v>
      </c>
      <c r="L27" s="17">
        <f t="shared" si="11"/>
        <v>91.5</v>
      </c>
      <c r="M27" s="18">
        <f t="shared" si="12"/>
        <v>83</v>
      </c>
      <c r="N27" s="18">
        <f t="shared" si="13"/>
        <v>74.5</v>
      </c>
      <c r="O27" s="18">
        <f t="shared" si="14"/>
        <v>66</v>
      </c>
      <c r="P27" s="19">
        <f t="shared" si="15"/>
        <v>57.5</v>
      </c>
      <c r="Q27" s="17">
        <f t="shared" si="16"/>
        <v>111.5</v>
      </c>
      <c r="R27" s="18">
        <f t="shared" si="17"/>
        <v>103</v>
      </c>
      <c r="S27" s="18">
        <f t="shared" si="18"/>
        <v>94.5</v>
      </c>
      <c r="T27" s="18">
        <f t="shared" si="19"/>
        <v>86</v>
      </c>
      <c r="U27" s="19">
        <f t="shared" si="20"/>
        <v>77.5</v>
      </c>
      <c r="V27" s="17">
        <f t="shared" si="21"/>
        <v>131.5</v>
      </c>
      <c r="W27" s="18">
        <f t="shared" si="22"/>
        <v>123</v>
      </c>
      <c r="X27" s="18">
        <f t="shared" si="23"/>
        <v>114.5</v>
      </c>
      <c r="Y27" s="18">
        <f t="shared" si="24"/>
        <v>106</v>
      </c>
      <c r="Z27" s="19">
        <f t="shared" si="25"/>
        <v>97.5</v>
      </c>
      <c r="AA27" s="17">
        <f t="shared" si="26"/>
        <v>151.5</v>
      </c>
      <c r="AB27" s="18">
        <f t="shared" si="27"/>
        <v>143</v>
      </c>
      <c r="AC27" s="18">
        <f t="shared" si="28"/>
        <v>134.5</v>
      </c>
      <c r="AD27" s="18">
        <f t="shared" si="29"/>
        <v>126</v>
      </c>
      <c r="AE27" s="19">
        <f t="shared" si="29"/>
        <v>117.5</v>
      </c>
      <c r="AF27" s="2">
        <f>SUM(F27:$F$84)</f>
        <v>0.96002714476175877</v>
      </c>
    </row>
    <row r="28" spans="3:32" x14ac:dyDescent="0.35">
      <c r="C28" s="5">
        <f t="shared" si="30"/>
        <v>-1.5999999999999988</v>
      </c>
      <c r="D28" s="5">
        <f t="shared" si="5"/>
        <v>108</v>
      </c>
      <c r="E28" s="5">
        <f t="shared" si="2"/>
        <v>5.5460417339727773E-3</v>
      </c>
      <c r="F28" s="6">
        <f t="shared" si="3"/>
        <v>1.1092647526115168E-2</v>
      </c>
      <c r="G28" s="17">
        <f t="shared" si="6"/>
        <v>72</v>
      </c>
      <c r="H28" s="18">
        <f t="shared" si="7"/>
        <v>64</v>
      </c>
      <c r="I28" s="18">
        <f t="shared" si="8"/>
        <v>56</v>
      </c>
      <c r="J28" s="18">
        <f t="shared" si="9"/>
        <v>48</v>
      </c>
      <c r="K28" s="19">
        <f t="shared" si="10"/>
        <v>40</v>
      </c>
      <c r="L28" s="17">
        <f t="shared" si="11"/>
        <v>92</v>
      </c>
      <c r="M28" s="18">
        <f t="shared" si="12"/>
        <v>84</v>
      </c>
      <c r="N28" s="18">
        <f t="shared" si="13"/>
        <v>76</v>
      </c>
      <c r="O28" s="18">
        <f t="shared" si="14"/>
        <v>68</v>
      </c>
      <c r="P28" s="19">
        <f t="shared" si="15"/>
        <v>60</v>
      </c>
      <c r="Q28" s="17">
        <f t="shared" si="16"/>
        <v>112</v>
      </c>
      <c r="R28" s="18">
        <f t="shared" si="17"/>
        <v>104</v>
      </c>
      <c r="S28" s="18">
        <f t="shared" si="18"/>
        <v>96</v>
      </c>
      <c r="T28" s="18">
        <f t="shared" si="19"/>
        <v>88</v>
      </c>
      <c r="U28" s="19">
        <f t="shared" si="20"/>
        <v>80</v>
      </c>
      <c r="V28" s="17">
        <f t="shared" si="21"/>
        <v>132</v>
      </c>
      <c r="W28" s="18">
        <f t="shared" si="22"/>
        <v>124</v>
      </c>
      <c r="X28" s="18">
        <f t="shared" si="23"/>
        <v>116</v>
      </c>
      <c r="Y28" s="18">
        <f t="shared" si="24"/>
        <v>108</v>
      </c>
      <c r="Z28" s="20">
        <f t="shared" si="25"/>
        <v>100</v>
      </c>
      <c r="AA28" s="17">
        <f t="shared" si="26"/>
        <v>152</v>
      </c>
      <c r="AB28" s="18">
        <f t="shared" si="27"/>
        <v>144</v>
      </c>
      <c r="AC28" s="18">
        <f t="shared" si="28"/>
        <v>136</v>
      </c>
      <c r="AD28" s="18">
        <f t="shared" si="29"/>
        <v>128</v>
      </c>
      <c r="AE28" s="19">
        <f t="shared" si="29"/>
        <v>120</v>
      </c>
      <c r="AF28" s="2">
        <f>SUM(F28:$F$84)</f>
        <v>0.95062175876269928</v>
      </c>
    </row>
    <row r="29" spans="3:32" x14ac:dyDescent="0.35">
      <c r="C29" s="5">
        <f t="shared" si="30"/>
        <v>-1.4999999999999987</v>
      </c>
      <c r="D29" s="5">
        <f t="shared" si="5"/>
        <v>110</v>
      </c>
      <c r="E29" s="5">
        <f t="shared" si="2"/>
        <v>6.4758797832945867E-3</v>
      </c>
      <c r="F29" s="6">
        <f t="shared" si="3"/>
        <v>1.2952418193601448E-2</v>
      </c>
      <c r="G29" s="17">
        <f t="shared" si="6"/>
        <v>72.5</v>
      </c>
      <c r="H29" s="18">
        <f t="shared" si="7"/>
        <v>65</v>
      </c>
      <c r="I29" s="18">
        <f t="shared" si="8"/>
        <v>57.5</v>
      </c>
      <c r="J29" s="18">
        <f t="shared" si="9"/>
        <v>50</v>
      </c>
      <c r="K29" s="19">
        <f t="shared" si="10"/>
        <v>42.5</v>
      </c>
      <c r="L29" s="17">
        <f t="shared" si="11"/>
        <v>92.5</v>
      </c>
      <c r="M29" s="18">
        <f t="shared" si="12"/>
        <v>85</v>
      </c>
      <c r="N29" s="18">
        <f t="shared" si="13"/>
        <v>77.5</v>
      </c>
      <c r="O29" s="18">
        <f t="shared" si="14"/>
        <v>70</v>
      </c>
      <c r="P29" s="19">
        <f t="shared" si="15"/>
        <v>62.5</v>
      </c>
      <c r="Q29" s="17">
        <f t="shared" si="16"/>
        <v>112.5</v>
      </c>
      <c r="R29" s="18">
        <f t="shared" si="17"/>
        <v>105</v>
      </c>
      <c r="S29" s="18">
        <f t="shared" si="18"/>
        <v>97.5</v>
      </c>
      <c r="T29" s="18">
        <f t="shared" si="19"/>
        <v>90</v>
      </c>
      <c r="U29" s="19">
        <f t="shared" si="20"/>
        <v>82.5</v>
      </c>
      <c r="V29" s="17">
        <f t="shared" si="21"/>
        <v>132.5</v>
      </c>
      <c r="W29" s="18">
        <f t="shared" si="22"/>
        <v>125</v>
      </c>
      <c r="X29" s="18">
        <f t="shared" si="23"/>
        <v>117.5</v>
      </c>
      <c r="Y29" s="18">
        <f t="shared" si="24"/>
        <v>110</v>
      </c>
      <c r="Z29" s="19">
        <f t="shared" si="25"/>
        <v>102.5</v>
      </c>
      <c r="AA29" s="17">
        <f t="shared" si="26"/>
        <v>152.5</v>
      </c>
      <c r="AB29" s="18">
        <f t="shared" si="27"/>
        <v>145</v>
      </c>
      <c r="AC29" s="18">
        <f t="shared" si="28"/>
        <v>137.5</v>
      </c>
      <c r="AD29" s="18">
        <f t="shared" si="29"/>
        <v>130</v>
      </c>
      <c r="AE29" s="19">
        <f t="shared" si="29"/>
        <v>122.5</v>
      </c>
      <c r="AF29" s="2">
        <f>SUM(F29:$F$84)</f>
        <v>0.93952911123658422</v>
      </c>
    </row>
    <row r="30" spans="3:32" x14ac:dyDescent="0.35">
      <c r="C30" s="5">
        <f t="shared" si="30"/>
        <v>-1.3999999999999986</v>
      </c>
      <c r="D30" s="5">
        <f t="shared" si="5"/>
        <v>112</v>
      </c>
      <c r="E30" s="5">
        <f t="shared" si="2"/>
        <v>7.486373281787243E-3</v>
      </c>
      <c r="F30" s="6">
        <f t="shared" si="3"/>
        <v>1.4973507962462723E-2</v>
      </c>
      <c r="G30" s="17">
        <f t="shared" si="6"/>
        <v>73</v>
      </c>
      <c r="H30" s="18">
        <f t="shared" si="7"/>
        <v>66</v>
      </c>
      <c r="I30" s="18">
        <f t="shared" si="8"/>
        <v>59</v>
      </c>
      <c r="J30" s="18">
        <f t="shared" si="9"/>
        <v>52</v>
      </c>
      <c r="K30" s="19">
        <f t="shared" si="10"/>
        <v>45</v>
      </c>
      <c r="L30" s="17">
        <f t="shared" si="11"/>
        <v>93</v>
      </c>
      <c r="M30" s="18">
        <f t="shared" si="12"/>
        <v>86</v>
      </c>
      <c r="N30" s="18">
        <f t="shared" si="13"/>
        <v>79</v>
      </c>
      <c r="O30" s="18">
        <f t="shared" si="14"/>
        <v>72</v>
      </c>
      <c r="P30" s="19">
        <f t="shared" si="15"/>
        <v>65</v>
      </c>
      <c r="Q30" s="17">
        <f t="shared" si="16"/>
        <v>113</v>
      </c>
      <c r="R30" s="18">
        <f t="shared" si="17"/>
        <v>106</v>
      </c>
      <c r="S30" s="18">
        <f t="shared" si="18"/>
        <v>99</v>
      </c>
      <c r="T30" s="18">
        <f t="shared" si="19"/>
        <v>92</v>
      </c>
      <c r="U30" s="19">
        <f t="shared" si="20"/>
        <v>85</v>
      </c>
      <c r="V30" s="17">
        <f t="shared" si="21"/>
        <v>133</v>
      </c>
      <c r="W30" s="18">
        <f t="shared" si="22"/>
        <v>126</v>
      </c>
      <c r="X30" s="18">
        <f t="shared" si="23"/>
        <v>119</v>
      </c>
      <c r="Y30" s="18">
        <f t="shared" si="24"/>
        <v>112</v>
      </c>
      <c r="Z30" s="19">
        <f t="shared" si="25"/>
        <v>105</v>
      </c>
      <c r="AA30" s="17">
        <f t="shared" si="26"/>
        <v>153</v>
      </c>
      <c r="AB30" s="18">
        <f t="shared" si="27"/>
        <v>146</v>
      </c>
      <c r="AC30" s="18">
        <f t="shared" si="28"/>
        <v>139</v>
      </c>
      <c r="AD30" s="18">
        <f t="shared" si="29"/>
        <v>132</v>
      </c>
      <c r="AE30" s="19">
        <f t="shared" si="29"/>
        <v>125</v>
      </c>
      <c r="AF30" s="2">
        <f>SUM(F30:$F$84)</f>
        <v>0.92657669304298262</v>
      </c>
    </row>
    <row r="31" spans="3:32" x14ac:dyDescent="0.35">
      <c r="C31" s="5">
        <f t="shared" si="30"/>
        <v>-1.2999999999999985</v>
      </c>
      <c r="D31" s="5">
        <f t="shared" si="5"/>
        <v>114</v>
      </c>
      <c r="E31" s="5">
        <f t="shared" si="2"/>
        <v>8.5684296023903674E-3</v>
      </c>
      <c r="F31" s="6">
        <f t="shared" si="3"/>
        <v>1.7137730653815884E-2</v>
      </c>
      <c r="G31" s="17">
        <f t="shared" si="6"/>
        <v>73.5</v>
      </c>
      <c r="H31" s="18">
        <f t="shared" si="7"/>
        <v>67</v>
      </c>
      <c r="I31" s="18">
        <f t="shared" si="8"/>
        <v>60.5</v>
      </c>
      <c r="J31" s="18">
        <f t="shared" si="9"/>
        <v>54</v>
      </c>
      <c r="K31" s="19">
        <f t="shared" si="10"/>
        <v>47.5</v>
      </c>
      <c r="L31" s="17">
        <f t="shared" si="11"/>
        <v>93.5</v>
      </c>
      <c r="M31" s="18">
        <f t="shared" si="12"/>
        <v>87</v>
      </c>
      <c r="N31" s="18">
        <f t="shared" si="13"/>
        <v>80.5</v>
      </c>
      <c r="O31" s="18">
        <f t="shared" si="14"/>
        <v>74</v>
      </c>
      <c r="P31" s="19">
        <f t="shared" si="15"/>
        <v>67.5</v>
      </c>
      <c r="Q31" s="17">
        <f t="shared" si="16"/>
        <v>113.5</v>
      </c>
      <c r="R31" s="18">
        <f t="shared" si="17"/>
        <v>107</v>
      </c>
      <c r="S31" s="21">
        <f t="shared" si="18"/>
        <v>100.5</v>
      </c>
      <c r="T31" s="18">
        <f t="shared" si="19"/>
        <v>94</v>
      </c>
      <c r="U31" s="19">
        <f t="shared" si="20"/>
        <v>87.5</v>
      </c>
      <c r="V31" s="17">
        <f t="shared" si="21"/>
        <v>133.5</v>
      </c>
      <c r="W31" s="18">
        <f t="shared" si="22"/>
        <v>127</v>
      </c>
      <c r="X31" s="18">
        <f t="shared" si="23"/>
        <v>120.5</v>
      </c>
      <c r="Y31" s="18">
        <f t="shared" si="24"/>
        <v>114</v>
      </c>
      <c r="Z31" s="19">
        <f t="shared" si="25"/>
        <v>107.5</v>
      </c>
      <c r="AA31" s="17">
        <f t="shared" si="26"/>
        <v>153.5</v>
      </c>
      <c r="AB31" s="18">
        <f t="shared" si="27"/>
        <v>147</v>
      </c>
      <c r="AC31" s="18">
        <f t="shared" si="28"/>
        <v>140.5</v>
      </c>
      <c r="AD31" s="18">
        <f t="shared" si="29"/>
        <v>134</v>
      </c>
      <c r="AE31" s="19">
        <f t="shared" si="29"/>
        <v>127.5</v>
      </c>
      <c r="AF31" s="2">
        <f>SUM(F31:$F$84)</f>
        <v>0.91160318508051996</v>
      </c>
    </row>
    <row r="32" spans="3:32" x14ac:dyDescent="0.35">
      <c r="C32" s="5">
        <f t="shared" si="30"/>
        <v>-1.1999999999999984</v>
      </c>
      <c r="D32" s="5">
        <f t="shared" si="5"/>
        <v>116</v>
      </c>
      <c r="E32" s="5">
        <f t="shared" si="2"/>
        <v>9.709302749160648E-3</v>
      </c>
      <c r="F32" s="6">
        <f t="shared" si="3"/>
        <v>1.9419592979447405E-2</v>
      </c>
      <c r="G32" s="17">
        <f t="shared" si="6"/>
        <v>74</v>
      </c>
      <c r="H32" s="18">
        <f t="shared" si="7"/>
        <v>68</v>
      </c>
      <c r="I32" s="18">
        <f t="shared" si="8"/>
        <v>62</v>
      </c>
      <c r="J32" s="18">
        <f t="shared" si="9"/>
        <v>56</v>
      </c>
      <c r="K32" s="19">
        <f t="shared" si="10"/>
        <v>50</v>
      </c>
      <c r="L32" s="17">
        <f t="shared" si="11"/>
        <v>94</v>
      </c>
      <c r="M32" s="18">
        <f t="shared" si="12"/>
        <v>88</v>
      </c>
      <c r="N32" s="18">
        <f t="shared" si="13"/>
        <v>82</v>
      </c>
      <c r="O32" s="18">
        <f t="shared" si="14"/>
        <v>76</v>
      </c>
      <c r="P32" s="19">
        <f t="shared" si="15"/>
        <v>70</v>
      </c>
      <c r="Q32" s="17">
        <f t="shared" si="16"/>
        <v>114</v>
      </c>
      <c r="R32" s="18">
        <f t="shared" si="17"/>
        <v>108</v>
      </c>
      <c r="S32" s="18">
        <f t="shared" si="18"/>
        <v>102</v>
      </c>
      <c r="T32" s="18">
        <f t="shared" si="19"/>
        <v>96</v>
      </c>
      <c r="U32" s="19">
        <f t="shared" si="20"/>
        <v>90</v>
      </c>
      <c r="V32" s="17">
        <f t="shared" si="21"/>
        <v>134</v>
      </c>
      <c r="W32" s="18">
        <f t="shared" si="22"/>
        <v>128</v>
      </c>
      <c r="X32" s="18">
        <f t="shared" si="23"/>
        <v>122</v>
      </c>
      <c r="Y32" s="18">
        <f t="shared" si="24"/>
        <v>116</v>
      </c>
      <c r="Z32" s="19">
        <f t="shared" si="25"/>
        <v>110</v>
      </c>
      <c r="AA32" s="17">
        <f t="shared" si="26"/>
        <v>154</v>
      </c>
      <c r="AB32" s="18">
        <f t="shared" si="27"/>
        <v>148</v>
      </c>
      <c r="AC32" s="18">
        <f t="shared" si="28"/>
        <v>142</v>
      </c>
      <c r="AD32" s="18">
        <f t="shared" si="29"/>
        <v>136</v>
      </c>
      <c r="AE32" s="19">
        <f t="shared" si="29"/>
        <v>130</v>
      </c>
      <c r="AF32" s="2">
        <f>SUM(F32:$F$84)</f>
        <v>0.89446545442670411</v>
      </c>
    </row>
    <row r="33" spans="3:32" x14ac:dyDescent="0.35">
      <c r="C33" s="5">
        <f t="shared" si="30"/>
        <v>-1.0999999999999983</v>
      </c>
      <c r="D33" s="5">
        <f t="shared" si="5"/>
        <v>118</v>
      </c>
      <c r="E33" s="5">
        <f t="shared" si="2"/>
        <v>1.0892608851627527E-2</v>
      </c>
      <c r="F33" s="6">
        <f t="shared" si="3"/>
        <v>2.1786325532100536E-2</v>
      </c>
      <c r="G33" s="17">
        <f t="shared" si="6"/>
        <v>74.5</v>
      </c>
      <c r="H33" s="18">
        <f t="shared" si="7"/>
        <v>69</v>
      </c>
      <c r="I33" s="18">
        <f t="shared" si="8"/>
        <v>63.5</v>
      </c>
      <c r="J33" s="18">
        <f t="shared" si="9"/>
        <v>58</v>
      </c>
      <c r="K33" s="19">
        <f t="shared" si="10"/>
        <v>52.5</v>
      </c>
      <c r="L33" s="17">
        <f t="shared" si="11"/>
        <v>94.5</v>
      </c>
      <c r="M33" s="18">
        <f t="shared" si="12"/>
        <v>89</v>
      </c>
      <c r="N33" s="18">
        <f t="shared" si="13"/>
        <v>83.5</v>
      </c>
      <c r="O33" s="18">
        <f t="shared" si="14"/>
        <v>78</v>
      </c>
      <c r="P33" s="19">
        <f t="shared" si="15"/>
        <v>72.5</v>
      </c>
      <c r="Q33" s="17">
        <f t="shared" si="16"/>
        <v>114.5</v>
      </c>
      <c r="R33" s="18">
        <f t="shared" si="17"/>
        <v>109</v>
      </c>
      <c r="S33" s="18">
        <f t="shared" si="18"/>
        <v>103.5</v>
      </c>
      <c r="T33" s="18">
        <f t="shared" si="19"/>
        <v>98</v>
      </c>
      <c r="U33" s="19">
        <f t="shared" si="20"/>
        <v>92.5</v>
      </c>
      <c r="V33" s="17">
        <f t="shared" si="21"/>
        <v>134.5</v>
      </c>
      <c r="W33" s="18">
        <f t="shared" si="22"/>
        <v>129</v>
      </c>
      <c r="X33" s="18">
        <f t="shared" si="23"/>
        <v>123.5</v>
      </c>
      <c r="Y33" s="18">
        <f t="shared" si="24"/>
        <v>118</v>
      </c>
      <c r="Z33" s="19">
        <f t="shared" si="25"/>
        <v>112.5</v>
      </c>
      <c r="AA33" s="17">
        <f t="shared" si="26"/>
        <v>154.5</v>
      </c>
      <c r="AB33" s="18">
        <f t="shared" si="27"/>
        <v>149</v>
      </c>
      <c r="AC33" s="18">
        <f t="shared" si="28"/>
        <v>143.5</v>
      </c>
      <c r="AD33" s="18">
        <f t="shared" si="29"/>
        <v>138</v>
      </c>
      <c r="AE33" s="19">
        <f t="shared" si="29"/>
        <v>132.5</v>
      </c>
      <c r="AF33" s="2">
        <f>SUM(F33:$F$84)</f>
        <v>0.87504586144725671</v>
      </c>
    </row>
    <row r="34" spans="3:32" x14ac:dyDescent="0.35">
      <c r="C34" s="5">
        <f t="shared" si="30"/>
        <v>-0.99999999999999833</v>
      </c>
      <c r="D34" s="5">
        <f t="shared" si="5"/>
        <v>120</v>
      </c>
      <c r="E34" s="5">
        <f t="shared" si="2"/>
        <v>1.2098536225957168E-2</v>
      </c>
      <c r="F34" s="6">
        <f t="shared" si="3"/>
        <v>2.4198302929167474E-2</v>
      </c>
      <c r="G34" s="14">
        <f t="shared" si="6"/>
        <v>75</v>
      </c>
      <c r="H34" s="15">
        <f t="shared" si="7"/>
        <v>70</v>
      </c>
      <c r="I34" s="15">
        <f t="shared" si="8"/>
        <v>65</v>
      </c>
      <c r="J34" s="15">
        <f t="shared" si="9"/>
        <v>60</v>
      </c>
      <c r="K34" s="16">
        <f t="shared" si="10"/>
        <v>55</v>
      </c>
      <c r="L34" s="14">
        <f t="shared" si="11"/>
        <v>95</v>
      </c>
      <c r="M34" s="15">
        <f t="shared" si="12"/>
        <v>90</v>
      </c>
      <c r="N34" s="15">
        <f t="shared" si="13"/>
        <v>85</v>
      </c>
      <c r="O34" s="15">
        <f t="shared" si="14"/>
        <v>80</v>
      </c>
      <c r="P34" s="16">
        <f t="shared" si="15"/>
        <v>75</v>
      </c>
      <c r="Q34" s="14">
        <f t="shared" si="16"/>
        <v>115</v>
      </c>
      <c r="R34" s="15">
        <f t="shared" si="17"/>
        <v>110</v>
      </c>
      <c r="S34" s="15">
        <f t="shared" si="18"/>
        <v>105</v>
      </c>
      <c r="T34" s="21">
        <f t="shared" si="19"/>
        <v>100</v>
      </c>
      <c r="U34" s="16">
        <f t="shared" si="20"/>
        <v>95</v>
      </c>
      <c r="V34" s="14">
        <f t="shared" si="21"/>
        <v>135</v>
      </c>
      <c r="W34" s="15">
        <f t="shared" si="22"/>
        <v>130</v>
      </c>
      <c r="X34" s="15">
        <f t="shared" si="23"/>
        <v>125</v>
      </c>
      <c r="Y34" s="15">
        <f t="shared" si="24"/>
        <v>120</v>
      </c>
      <c r="Z34" s="16">
        <f t="shared" si="25"/>
        <v>115</v>
      </c>
      <c r="AA34" s="14">
        <f t="shared" si="26"/>
        <v>155</v>
      </c>
      <c r="AB34" s="23">
        <f t="shared" si="27"/>
        <v>150</v>
      </c>
      <c r="AC34" s="15">
        <f t="shared" si="28"/>
        <v>145</v>
      </c>
      <c r="AD34" s="15">
        <f t="shared" si="29"/>
        <v>140</v>
      </c>
      <c r="AE34" s="16">
        <f t="shared" si="29"/>
        <v>135</v>
      </c>
      <c r="AF34" s="2">
        <f>SUM(F34:$F$84)</f>
        <v>0.85325953591515624</v>
      </c>
    </row>
    <row r="35" spans="3:32" x14ac:dyDescent="0.35">
      <c r="C35" s="5">
        <f t="shared" si="30"/>
        <v>-0.89999999999999836</v>
      </c>
      <c r="D35" s="5">
        <f t="shared" si="5"/>
        <v>122</v>
      </c>
      <c r="E35" s="5">
        <f t="shared" si="2"/>
        <v>1.3304262494937741E-2</v>
      </c>
      <c r="F35" s="6">
        <f t="shared" si="3"/>
        <v>2.6609878095082924E-2</v>
      </c>
      <c r="G35" s="17">
        <f t="shared" si="6"/>
        <v>75.5</v>
      </c>
      <c r="H35" s="18">
        <f t="shared" si="7"/>
        <v>71</v>
      </c>
      <c r="I35" s="18">
        <f t="shared" si="8"/>
        <v>66.5</v>
      </c>
      <c r="J35" s="18">
        <f t="shared" si="9"/>
        <v>62</v>
      </c>
      <c r="K35" s="19">
        <f t="shared" si="10"/>
        <v>57.5</v>
      </c>
      <c r="L35" s="17">
        <f t="shared" si="11"/>
        <v>95.5</v>
      </c>
      <c r="M35" s="18">
        <f t="shared" si="12"/>
        <v>91</v>
      </c>
      <c r="N35" s="18">
        <f t="shared" si="13"/>
        <v>86.5</v>
      </c>
      <c r="O35" s="18">
        <f t="shared" si="14"/>
        <v>82</v>
      </c>
      <c r="P35" s="19">
        <f t="shared" si="15"/>
        <v>77.5</v>
      </c>
      <c r="Q35" s="17">
        <f t="shared" si="16"/>
        <v>115.5</v>
      </c>
      <c r="R35" s="18">
        <f t="shared" si="17"/>
        <v>111</v>
      </c>
      <c r="S35" s="18">
        <f t="shared" si="18"/>
        <v>106.5</v>
      </c>
      <c r="T35" s="18">
        <f t="shared" si="19"/>
        <v>102</v>
      </c>
      <c r="U35" s="19">
        <f t="shared" si="20"/>
        <v>97.5</v>
      </c>
      <c r="V35" s="17">
        <f t="shared" si="21"/>
        <v>135.5</v>
      </c>
      <c r="W35" s="18">
        <f t="shared" si="22"/>
        <v>131</v>
      </c>
      <c r="X35" s="18">
        <f t="shared" si="23"/>
        <v>126.5</v>
      </c>
      <c r="Y35" s="18">
        <f t="shared" si="24"/>
        <v>122</v>
      </c>
      <c r="Z35" s="19">
        <f t="shared" si="25"/>
        <v>117.5</v>
      </c>
      <c r="AA35" s="17">
        <f t="shared" si="26"/>
        <v>155.5</v>
      </c>
      <c r="AB35" s="18">
        <f t="shared" si="27"/>
        <v>151</v>
      </c>
      <c r="AC35" s="18">
        <f t="shared" si="28"/>
        <v>146.5</v>
      </c>
      <c r="AD35" s="18">
        <f t="shared" si="29"/>
        <v>142</v>
      </c>
      <c r="AE35" s="19">
        <f t="shared" si="29"/>
        <v>137.5</v>
      </c>
      <c r="AF35" s="2">
        <f>SUM(F35:$F$84)</f>
        <v>0.82906123298598877</v>
      </c>
    </row>
    <row r="36" spans="3:32" x14ac:dyDescent="0.35">
      <c r="C36" s="5">
        <f t="shared" si="30"/>
        <v>-0.79999999999999838</v>
      </c>
      <c r="D36" s="5">
        <f t="shared" si="5"/>
        <v>124</v>
      </c>
      <c r="E36" s="5">
        <f t="shared" si="2"/>
        <v>1.4484577638074137E-2</v>
      </c>
      <c r="F36" s="6">
        <f t="shared" si="3"/>
        <v>2.8970628424880657E-2</v>
      </c>
      <c r="G36" s="17">
        <f t="shared" si="6"/>
        <v>76</v>
      </c>
      <c r="H36" s="18">
        <f t="shared" si="7"/>
        <v>72</v>
      </c>
      <c r="I36" s="18">
        <f t="shared" si="8"/>
        <v>68</v>
      </c>
      <c r="J36" s="18">
        <f t="shared" si="9"/>
        <v>64</v>
      </c>
      <c r="K36" s="19">
        <f t="shared" si="10"/>
        <v>60</v>
      </c>
      <c r="L36" s="17">
        <f t="shared" si="11"/>
        <v>96</v>
      </c>
      <c r="M36" s="18">
        <f t="shared" si="12"/>
        <v>92</v>
      </c>
      <c r="N36" s="18">
        <f t="shared" si="13"/>
        <v>88</v>
      </c>
      <c r="O36" s="18">
        <f t="shared" si="14"/>
        <v>84</v>
      </c>
      <c r="P36" s="19">
        <f t="shared" si="15"/>
        <v>80</v>
      </c>
      <c r="Q36" s="17">
        <f t="shared" si="16"/>
        <v>116</v>
      </c>
      <c r="R36" s="18">
        <f t="shared" si="17"/>
        <v>112</v>
      </c>
      <c r="S36" s="18">
        <f t="shared" si="18"/>
        <v>108</v>
      </c>
      <c r="T36" s="18">
        <f t="shared" si="19"/>
        <v>104</v>
      </c>
      <c r="U36" s="20">
        <f t="shared" si="20"/>
        <v>100</v>
      </c>
      <c r="V36" s="17">
        <f t="shared" si="21"/>
        <v>136</v>
      </c>
      <c r="W36" s="18">
        <f t="shared" si="22"/>
        <v>132</v>
      </c>
      <c r="X36" s="18">
        <f t="shared" si="23"/>
        <v>128</v>
      </c>
      <c r="Y36" s="18">
        <f t="shared" si="24"/>
        <v>124</v>
      </c>
      <c r="Z36" s="19">
        <f t="shared" si="25"/>
        <v>120</v>
      </c>
      <c r="AA36" s="17">
        <f t="shared" si="26"/>
        <v>156</v>
      </c>
      <c r="AB36" s="18">
        <f t="shared" si="27"/>
        <v>152</v>
      </c>
      <c r="AC36" s="18">
        <f t="shared" si="28"/>
        <v>148</v>
      </c>
      <c r="AD36" s="18">
        <f t="shared" si="29"/>
        <v>144</v>
      </c>
      <c r="AE36" s="19">
        <f t="shared" si="29"/>
        <v>140</v>
      </c>
      <c r="AF36" s="2">
        <f>SUM(F36:$F$84)</f>
        <v>0.8024513548909058</v>
      </c>
    </row>
    <row r="37" spans="3:32" x14ac:dyDescent="0.35">
      <c r="C37" s="5">
        <f t="shared" si="30"/>
        <v>-0.6999999999999984</v>
      </c>
      <c r="D37" s="5">
        <f t="shared" si="5"/>
        <v>126</v>
      </c>
      <c r="E37" s="5">
        <f t="shared" si="2"/>
        <v>1.5612696668338064E-2</v>
      </c>
      <c r="F37" s="6">
        <f t="shared" si="3"/>
        <v>3.1226981220346658E-2</v>
      </c>
      <c r="G37" s="17">
        <f t="shared" si="6"/>
        <v>76.5</v>
      </c>
      <c r="H37" s="18">
        <f t="shared" si="7"/>
        <v>73</v>
      </c>
      <c r="I37" s="18">
        <f t="shared" si="8"/>
        <v>69.5</v>
      </c>
      <c r="J37" s="18">
        <f t="shared" si="9"/>
        <v>66</v>
      </c>
      <c r="K37" s="19">
        <f t="shared" si="10"/>
        <v>62.5</v>
      </c>
      <c r="L37" s="17">
        <f t="shared" si="11"/>
        <v>96.5</v>
      </c>
      <c r="M37" s="18">
        <f t="shared" si="12"/>
        <v>93</v>
      </c>
      <c r="N37" s="18">
        <f t="shared" si="13"/>
        <v>89.5</v>
      </c>
      <c r="O37" s="18">
        <f t="shared" si="14"/>
        <v>86</v>
      </c>
      <c r="P37" s="19">
        <f t="shared" si="15"/>
        <v>82.5</v>
      </c>
      <c r="Q37" s="17">
        <f t="shared" si="16"/>
        <v>116.5</v>
      </c>
      <c r="R37" s="18">
        <f t="shared" si="17"/>
        <v>113</v>
      </c>
      <c r="S37" s="18">
        <f t="shared" si="18"/>
        <v>109.5</v>
      </c>
      <c r="T37" s="18">
        <f t="shared" si="19"/>
        <v>106</v>
      </c>
      <c r="U37" s="19">
        <f t="shared" si="20"/>
        <v>102.5</v>
      </c>
      <c r="V37" s="17">
        <f t="shared" si="21"/>
        <v>136.5</v>
      </c>
      <c r="W37" s="18">
        <f t="shared" si="22"/>
        <v>133</v>
      </c>
      <c r="X37" s="18">
        <f t="shared" si="23"/>
        <v>129.5</v>
      </c>
      <c r="Y37" s="18">
        <f t="shared" si="24"/>
        <v>126</v>
      </c>
      <c r="Z37" s="19">
        <f t="shared" si="25"/>
        <v>122.5</v>
      </c>
      <c r="AA37" s="17">
        <f t="shared" si="26"/>
        <v>156.5</v>
      </c>
      <c r="AB37" s="18">
        <f t="shared" si="27"/>
        <v>153</v>
      </c>
      <c r="AC37" s="18">
        <f t="shared" si="28"/>
        <v>149.5</v>
      </c>
      <c r="AD37" s="18">
        <f t="shared" si="29"/>
        <v>146</v>
      </c>
      <c r="AE37" s="19">
        <f t="shared" si="29"/>
        <v>142.5</v>
      </c>
      <c r="AF37" s="2">
        <f>SUM(F37:$F$84)</f>
        <v>0.77348072646602528</v>
      </c>
    </row>
    <row r="38" spans="3:32" x14ac:dyDescent="0.35">
      <c r="C38" s="5">
        <f t="shared" si="30"/>
        <v>-0.59999999999999842</v>
      </c>
      <c r="D38" s="5">
        <f t="shared" si="5"/>
        <v>128</v>
      </c>
      <c r="E38" s="5">
        <f t="shared" si="2"/>
        <v>1.6661230144589981E-2</v>
      </c>
      <c r="F38" s="6">
        <f t="shared" si="3"/>
        <v>3.3324154813568638E-2</v>
      </c>
      <c r="G38" s="17">
        <f t="shared" si="6"/>
        <v>77</v>
      </c>
      <c r="H38" s="18">
        <f t="shared" si="7"/>
        <v>74</v>
      </c>
      <c r="I38" s="18">
        <f t="shared" si="8"/>
        <v>71</v>
      </c>
      <c r="J38" s="18">
        <f t="shared" si="9"/>
        <v>68</v>
      </c>
      <c r="K38" s="19">
        <f t="shared" si="10"/>
        <v>65</v>
      </c>
      <c r="L38" s="17">
        <f t="shared" si="11"/>
        <v>97</v>
      </c>
      <c r="M38" s="18">
        <f t="shared" si="12"/>
        <v>94</v>
      </c>
      <c r="N38" s="18">
        <f t="shared" si="13"/>
        <v>91</v>
      </c>
      <c r="O38" s="18">
        <f t="shared" si="14"/>
        <v>88</v>
      </c>
      <c r="P38" s="19">
        <f t="shared" si="15"/>
        <v>85</v>
      </c>
      <c r="Q38" s="17">
        <f t="shared" si="16"/>
        <v>117</v>
      </c>
      <c r="R38" s="18">
        <f t="shared" si="17"/>
        <v>114</v>
      </c>
      <c r="S38" s="18">
        <f t="shared" si="18"/>
        <v>111</v>
      </c>
      <c r="T38" s="18">
        <f t="shared" si="19"/>
        <v>108</v>
      </c>
      <c r="U38" s="19">
        <f t="shared" si="20"/>
        <v>105</v>
      </c>
      <c r="V38" s="17">
        <f t="shared" si="21"/>
        <v>137</v>
      </c>
      <c r="W38" s="18">
        <f t="shared" si="22"/>
        <v>134</v>
      </c>
      <c r="X38" s="18">
        <f t="shared" si="23"/>
        <v>131</v>
      </c>
      <c r="Y38" s="18">
        <f t="shared" si="24"/>
        <v>128</v>
      </c>
      <c r="Z38" s="19">
        <f t="shared" si="25"/>
        <v>125</v>
      </c>
      <c r="AA38" s="17">
        <f t="shared" si="26"/>
        <v>157</v>
      </c>
      <c r="AB38" s="18">
        <f t="shared" si="27"/>
        <v>154</v>
      </c>
      <c r="AC38" s="23">
        <f t="shared" si="28"/>
        <v>151</v>
      </c>
      <c r="AD38" s="18">
        <f t="shared" si="29"/>
        <v>148</v>
      </c>
      <c r="AE38" s="19">
        <f t="shared" si="29"/>
        <v>145</v>
      </c>
      <c r="AF38" s="2">
        <f>SUM(F38:$F$84)</f>
        <v>0.74225374524567855</v>
      </c>
    </row>
    <row r="39" spans="3:32" x14ac:dyDescent="0.35">
      <c r="C39" s="5">
        <f t="shared" si="30"/>
        <v>-0.49999999999999845</v>
      </c>
      <c r="D39" s="5">
        <f t="shared" si="5"/>
        <v>130</v>
      </c>
      <c r="E39" s="5">
        <f t="shared" si="2"/>
        <v>1.7603266338214976E-2</v>
      </c>
      <c r="F39" s="6">
        <f t="shared" si="3"/>
        <v>3.5208323010269146E-2</v>
      </c>
      <c r="G39" s="17">
        <f t="shared" si="6"/>
        <v>77.5</v>
      </c>
      <c r="H39" s="18">
        <f t="shared" si="7"/>
        <v>75</v>
      </c>
      <c r="I39" s="18">
        <f t="shared" si="8"/>
        <v>72.5</v>
      </c>
      <c r="J39" s="18">
        <f t="shared" si="9"/>
        <v>70</v>
      </c>
      <c r="K39" s="19">
        <f t="shared" si="10"/>
        <v>67.5</v>
      </c>
      <c r="L39" s="17">
        <f t="shared" si="11"/>
        <v>97.5</v>
      </c>
      <c r="M39" s="18">
        <f t="shared" si="12"/>
        <v>95</v>
      </c>
      <c r="N39" s="18">
        <f t="shared" si="13"/>
        <v>92.5</v>
      </c>
      <c r="O39" s="18">
        <f t="shared" si="14"/>
        <v>90</v>
      </c>
      <c r="P39" s="19">
        <f t="shared" si="15"/>
        <v>87.5</v>
      </c>
      <c r="Q39" s="17">
        <f t="shared" si="16"/>
        <v>117.5</v>
      </c>
      <c r="R39" s="18">
        <f t="shared" si="17"/>
        <v>115</v>
      </c>
      <c r="S39" s="18">
        <f t="shared" si="18"/>
        <v>112.5</v>
      </c>
      <c r="T39" s="18">
        <f t="shared" si="19"/>
        <v>110</v>
      </c>
      <c r="U39" s="19">
        <f t="shared" si="20"/>
        <v>107.5</v>
      </c>
      <c r="V39" s="17">
        <f t="shared" si="21"/>
        <v>137.5</v>
      </c>
      <c r="W39" s="18">
        <f t="shared" si="22"/>
        <v>135</v>
      </c>
      <c r="X39" s="18">
        <f t="shared" si="23"/>
        <v>132.5</v>
      </c>
      <c r="Y39" s="18">
        <f t="shared" si="24"/>
        <v>130</v>
      </c>
      <c r="Z39" s="19">
        <f t="shared" si="25"/>
        <v>127.5</v>
      </c>
      <c r="AA39" s="17">
        <f t="shared" si="26"/>
        <v>157.5</v>
      </c>
      <c r="AB39" s="18">
        <f t="shared" si="27"/>
        <v>155</v>
      </c>
      <c r="AC39" s="18">
        <f t="shared" si="28"/>
        <v>152.5</v>
      </c>
      <c r="AD39" s="23">
        <f t="shared" si="29"/>
        <v>150</v>
      </c>
      <c r="AE39" s="19">
        <f t="shared" si="29"/>
        <v>147.5</v>
      </c>
      <c r="AF39" s="2">
        <f>SUM(F39:$F$84)</f>
        <v>0.70892959043211001</v>
      </c>
    </row>
    <row r="40" spans="3:32" x14ac:dyDescent="0.35">
      <c r="C40" s="5">
        <f t="shared" si="30"/>
        <v>-0.39999999999999847</v>
      </c>
      <c r="D40" s="5">
        <f t="shared" si="5"/>
        <v>132</v>
      </c>
      <c r="E40" s="5">
        <f t="shared" si="2"/>
        <v>1.8413507015166166E-2</v>
      </c>
      <c r="F40" s="6">
        <f t="shared" si="3"/>
        <v>3.6828886769406668E-2</v>
      </c>
      <c r="G40" s="17">
        <f t="shared" si="6"/>
        <v>78</v>
      </c>
      <c r="H40" s="18">
        <f t="shared" si="7"/>
        <v>76</v>
      </c>
      <c r="I40" s="18">
        <f t="shared" si="8"/>
        <v>74</v>
      </c>
      <c r="J40" s="18">
        <f t="shared" si="9"/>
        <v>72</v>
      </c>
      <c r="K40" s="19">
        <f t="shared" si="10"/>
        <v>70</v>
      </c>
      <c r="L40" s="17">
        <f t="shared" si="11"/>
        <v>98</v>
      </c>
      <c r="M40" s="18">
        <f t="shared" si="12"/>
        <v>96</v>
      </c>
      <c r="N40" s="18">
        <f t="shared" si="13"/>
        <v>94</v>
      </c>
      <c r="O40" s="18">
        <f t="shared" si="14"/>
        <v>92</v>
      </c>
      <c r="P40" s="19">
        <f t="shared" si="15"/>
        <v>90</v>
      </c>
      <c r="Q40" s="17">
        <f t="shared" si="16"/>
        <v>118</v>
      </c>
      <c r="R40" s="18">
        <f t="shared" si="17"/>
        <v>116</v>
      </c>
      <c r="S40" s="18">
        <f t="shared" si="18"/>
        <v>114</v>
      </c>
      <c r="T40" s="18">
        <f t="shared" si="19"/>
        <v>112</v>
      </c>
      <c r="U40" s="19">
        <f t="shared" si="20"/>
        <v>110</v>
      </c>
      <c r="V40" s="17">
        <f t="shared" si="21"/>
        <v>138</v>
      </c>
      <c r="W40" s="18">
        <f t="shared" si="22"/>
        <v>136</v>
      </c>
      <c r="X40" s="18">
        <f t="shared" si="23"/>
        <v>134</v>
      </c>
      <c r="Y40" s="18">
        <f t="shared" si="24"/>
        <v>132</v>
      </c>
      <c r="Z40" s="19">
        <f t="shared" si="25"/>
        <v>130</v>
      </c>
      <c r="AA40" s="17">
        <f t="shared" si="26"/>
        <v>158</v>
      </c>
      <c r="AB40" s="18">
        <f t="shared" si="27"/>
        <v>156</v>
      </c>
      <c r="AC40" s="18">
        <f t="shared" si="28"/>
        <v>154</v>
      </c>
      <c r="AD40" s="18">
        <f t="shared" si="29"/>
        <v>152</v>
      </c>
      <c r="AE40" s="22">
        <f t="shared" si="29"/>
        <v>150</v>
      </c>
      <c r="AF40" s="2">
        <f>SUM(F40:$F$84)</f>
        <v>0.67372126742184091</v>
      </c>
    </row>
    <row r="41" spans="3:32" x14ac:dyDescent="0.35">
      <c r="C41" s="5">
        <f t="shared" si="30"/>
        <v>-0.29999999999999849</v>
      </c>
      <c r="D41" s="5">
        <f t="shared" si="5"/>
        <v>134</v>
      </c>
      <c r="E41" s="5">
        <f t="shared" si="2"/>
        <v>1.9069390773026204E-2</v>
      </c>
      <c r="F41" s="6">
        <f t="shared" si="3"/>
        <v>3.8140720991547229E-2</v>
      </c>
      <c r="G41" s="17">
        <f t="shared" si="6"/>
        <v>78.5</v>
      </c>
      <c r="H41" s="18">
        <f t="shared" si="7"/>
        <v>77</v>
      </c>
      <c r="I41" s="18">
        <f t="shared" si="8"/>
        <v>75.5</v>
      </c>
      <c r="J41" s="18">
        <f t="shared" si="9"/>
        <v>74</v>
      </c>
      <c r="K41" s="19">
        <f t="shared" si="10"/>
        <v>72.5</v>
      </c>
      <c r="L41" s="17">
        <f t="shared" si="11"/>
        <v>98.5</v>
      </c>
      <c r="M41" s="18">
        <f t="shared" si="12"/>
        <v>97</v>
      </c>
      <c r="N41" s="18">
        <f t="shared" si="13"/>
        <v>95.5</v>
      </c>
      <c r="O41" s="18">
        <f t="shared" si="14"/>
        <v>94</v>
      </c>
      <c r="P41" s="19">
        <f t="shared" si="15"/>
        <v>92.5</v>
      </c>
      <c r="Q41" s="17">
        <f t="shared" si="16"/>
        <v>118.5</v>
      </c>
      <c r="R41" s="18">
        <f t="shared" si="17"/>
        <v>117</v>
      </c>
      <c r="S41" s="18">
        <f t="shared" si="18"/>
        <v>115.5</v>
      </c>
      <c r="T41" s="18">
        <f t="shared" si="19"/>
        <v>114</v>
      </c>
      <c r="U41" s="19">
        <f t="shared" si="20"/>
        <v>112.5</v>
      </c>
      <c r="V41" s="17">
        <f t="shared" si="21"/>
        <v>138.5</v>
      </c>
      <c r="W41" s="18">
        <f t="shared" si="22"/>
        <v>137</v>
      </c>
      <c r="X41" s="18">
        <f t="shared" si="23"/>
        <v>135.5</v>
      </c>
      <c r="Y41" s="18">
        <f t="shared" si="24"/>
        <v>134</v>
      </c>
      <c r="Z41" s="19">
        <f t="shared" si="25"/>
        <v>132.5</v>
      </c>
      <c r="AA41" s="17">
        <f t="shared" si="26"/>
        <v>158.5</v>
      </c>
      <c r="AB41" s="18">
        <f t="shared" si="27"/>
        <v>157</v>
      </c>
      <c r="AC41" s="18">
        <f t="shared" si="28"/>
        <v>155.5</v>
      </c>
      <c r="AD41" s="18">
        <f t="shared" si="29"/>
        <v>154</v>
      </c>
      <c r="AE41" s="19">
        <f t="shared" si="29"/>
        <v>152.5</v>
      </c>
      <c r="AF41" s="2">
        <f>SUM(F41:$F$84)</f>
        <v>0.63689238065243403</v>
      </c>
    </row>
    <row r="42" spans="3:32" x14ac:dyDescent="0.35">
      <c r="C42" s="5">
        <f t="shared" si="30"/>
        <v>-0.19999999999999848</v>
      </c>
      <c r="D42" s="5">
        <f t="shared" si="5"/>
        <v>136</v>
      </c>
      <c r="E42" s="5">
        <f t="shared" si="2"/>
        <v>1.9552134698772795E-2</v>
      </c>
      <c r="F42" s="6">
        <f t="shared" si="3"/>
        <v>3.9106257940336862E-2</v>
      </c>
      <c r="G42" s="17">
        <f t="shared" si="6"/>
        <v>79</v>
      </c>
      <c r="H42" s="18">
        <f t="shared" si="7"/>
        <v>78</v>
      </c>
      <c r="I42" s="18">
        <f t="shared" si="8"/>
        <v>77</v>
      </c>
      <c r="J42" s="18">
        <f t="shared" si="9"/>
        <v>76</v>
      </c>
      <c r="K42" s="19">
        <f t="shared" si="10"/>
        <v>75</v>
      </c>
      <c r="L42" s="17">
        <f t="shared" si="11"/>
        <v>99</v>
      </c>
      <c r="M42" s="18">
        <f t="shared" si="12"/>
        <v>98</v>
      </c>
      <c r="N42" s="18">
        <f t="shared" si="13"/>
        <v>97</v>
      </c>
      <c r="O42" s="18">
        <f t="shared" si="14"/>
        <v>96</v>
      </c>
      <c r="P42" s="19">
        <f t="shared" si="15"/>
        <v>95</v>
      </c>
      <c r="Q42" s="17">
        <f t="shared" si="16"/>
        <v>119</v>
      </c>
      <c r="R42" s="18">
        <f t="shared" si="17"/>
        <v>118</v>
      </c>
      <c r="S42" s="18">
        <f t="shared" si="18"/>
        <v>117</v>
      </c>
      <c r="T42" s="18">
        <f t="shared" si="19"/>
        <v>116</v>
      </c>
      <c r="U42" s="19">
        <f t="shared" si="20"/>
        <v>115</v>
      </c>
      <c r="V42" s="17">
        <f t="shared" si="21"/>
        <v>139</v>
      </c>
      <c r="W42" s="18">
        <f t="shared" si="22"/>
        <v>138</v>
      </c>
      <c r="X42" s="18">
        <f t="shared" si="23"/>
        <v>137</v>
      </c>
      <c r="Y42" s="18">
        <f t="shared" si="24"/>
        <v>136</v>
      </c>
      <c r="Z42" s="19">
        <f t="shared" si="25"/>
        <v>135</v>
      </c>
      <c r="AA42" s="17">
        <f t="shared" si="26"/>
        <v>159</v>
      </c>
      <c r="AB42" s="18">
        <f t="shared" si="27"/>
        <v>158</v>
      </c>
      <c r="AC42" s="18">
        <f t="shared" si="28"/>
        <v>157</v>
      </c>
      <c r="AD42" s="18">
        <f t="shared" si="29"/>
        <v>156</v>
      </c>
      <c r="AE42" s="19">
        <f t="shared" si="29"/>
        <v>155</v>
      </c>
      <c r="AF42" s="2">
        <f>SUM(F42:$F$84)</f>
        <v>0.59875165966088684</v>
      </c>
    </row>
    <row r="43" spans="3:32" x14ac:dyDescent="0.35">
      <c r="C43" s="5">
        <f t="shared" si="30"/>
        <v>-9.9999999999998479E-2</v>
      </c>
      <c r="D43" s="5">
        <f t="shared" si="5"/>
        <v>138</v>
      </c>
      <c r="E43" s="5">
        <f t="shared" si="2"/>
        <v>1.9847627373850589E-2</v>
      </c>
      <c r="F43" s="6">
        <f t="shared" si="3"/>
        <v>3.9697273343468148E-2</v>
      </c>
      <c r="G43" s="17">
        <f t="shared" si="6"/>
        <v>79.5</v>
      </c>
      <c r="H43" s="18">
        <f t="shared" si="7"/>
        <v>79</v>
      </c>
      <c r="I43" s="18">
        <f t="shared" si="8"/>
        <v>78.5</v>
      </c>
      <c r="J43" s="18">
        <f t="shared" si="9"/>
        <v>78</v>
      </c>
      <c r="K43" s="19">
        <f t="shared" si="10"/>
        <v>77.5</v>
      </c>
      <c r="L43" s="17">
        <f t="shared" si="11"/>
        <v>99.5</v>
      </c>
      <c r="M43" s="18">
        <f t="shared" si="12"/>
        <v>99</v>
      </c>
      <c r="N43" s="18">
        <f t="shared" si="13"/>
        <v>98.5</v>
      </c>
      <c r="O43" s="18">
        <f t="shared" si="14"/>
        <v>98</v>
      </c>
      <c r="P43" s="19">
        <f t="shared" si="15"/>
        <v>97.5</v>
      </c>
      <c r="Q43" s="17">
        <f t="shared" si="16"/>
        <v>119.5</v>
      </c>
      <c r="R43" s="18">
        <f t="shared" si="17"/>
        <v>119</v>
      </c>
      <c r="S43" s="18">
        <f t="shared" si="18"/>
        <v>118.5</v>
      </c>
      <c r="T43" s="18">
        <f t="shared" si="19"/>
        <v>118</v>
      </c>
      <c r="U43" s="19">
        <f t="shared" si="20"/>
        <v>117.5</v>
      </c>
      <c r="V43" s="17">
        <f t="shared" si="21"/>
        <v>139.5</v>
      </c>
      <c r="W43" s="18">
        <f t="shared" si="22"/>
        <v>139</v>
      </c>
      <c r="X43" s="18">
        <f t="shared" si="23"/>
        <v>138.5</v>
      </c>
      <c r="Y43" s="18">
        <f t="shared" si="24"/>
        <v>138</v>
      </c>
      <c r="Z43" s="19">
        <f t="shared" si="25"/>
        <v>137.5</v>
      </c>
      <c r="AA43" s="17">
        <f t="shared" si="26"/>
        <v>159.5</v>
      </c>
      <c r="AB43" s="18">
        <f t="shared" si="27"/>
        <v>159</v>
      </c>
      <c r="AC43" s="18">
        <f t="shared" si="28"/>
        <v>158.5</v>
      </c>
      <c r="AD43" s="18">
        <f t="shared" si="29"/>
        <v>158</v>
      </c>
      <c r="AE43" s="19">
        <f t="shared" si="29"/>
        <v>157.5</v>
      </c>
      <c r="AF43" s="2">
        <f>SUM(F43:$F$84)</f>
        <v>0.55964540172054988</v>
      </c>
    </row>
    <row r="44" spans="3:32" x14ac:dyDescent="0.35">
      <c r="C44" s="7">
        <f t="shared" si="30"/>
        <v>1.5265566588595902E-15</v>
      </c>
      <c r="D44" s="7">
        <f t="shared" si="5"/>
        <v>140</v>
      </c>
      <c r="E44" s="7">
        <f t="shared" si="2"/>
        <v>1.9947114020071637E-2</v>
      </c>
      <c r="F44" s="6">
        <f t="shared" si="3"/>
        <v>3.9896256754163632E-2</v>
      </c>
      <c r="G44" s="14">
        <f t="shared" si="6"/>
        <v>80</v>
      </c>
      <c r="H44" s="15">
        <f t="shared" si="7"/>
        <v>80</v>
      </c>
      <c r="I44" s="15">
        <f t="shared" si="8"/>
        <v>80</v>
      </c>
      <c r="J44" s="15">
        <f t="shared" si="9"/>
        <v>80</v>
      </c>
      <c r="K44" s="16">
        <f t="shared" si="10"/>
        <v>80</v>
      </c>
      <c r="L44" s="24">
        <f t="shared" si="11"/>
        <v>100</v>
      </c>
      <c r="M44" s="21">
        <f t="shared" si="12"/>
        <v>100</v>
      </c>
      <c r="N44" s="21">
        <f t="shared" si="13"/>
        <v>100</v>
      </c>
      <c r="O44" s="21">
        <f t="shared" si="14"/>
        <v>100</v>
      </c>
      <c r="P44" s="20">
        <f t="shared" si="15"/>
        <v>100</v>
      </c>
      <c r="Q44" s="14">
        <f t="shared" si="16"/>
        <v>120</v>
      </c>
      <c r="R44" s="15">
        <f t="shared" si="17"/>
        <v>120</v>
      </c>
      <c r="S44" s="15">
        <f t="shared" si="18"/>
        <v>120</v>
      </c>
      <c r="T44" s="15">
        <f t="shared" si="19"/>
        <v>120</v>
      </c>
      <c r="U44" s="16">
        <f t="shared" si="20"/>
        <v>120</v>
      </c>
      <c r="V44" s="14">
        <f t="shared" si="21"/>
        <v>140</v>
      </c>
      <c r="W44" s="15">
        <f t="shared" si="22"/>
        <v>140</v>
      </c>
      <c r="X44" s="15">
        <f t="shared" si="23"/>
        <v>140</v>
      </c>
      <c r="Y44" s="15">
        <f t="shared" si="24"/>
        <v>140</v>
      </c>
      <c r="Z44" s="16">
        <f t="shared" si="25"/>
        <v>140</v>
      </c>
      <c r="AA44" s="14">
        <f t="shared" si="26"/>
        <v>160</v>
      </c>
      <c r="AB44" s="15">
        <f t="shared" si="27"/>
        <v>160</v>
      </c>
      <c r="AC44" s="15">
        <f t="shared" si="28"/>
        <v>160</v>
      </c>
      <c r="AD44" s="15">
        <f t="shared" si="29"/>
        <v>160</v>
      </c>
      <c r="AE44" s="16">
        <f t="shared" si="29"/>
        <v>160</v>
      </c>
      <c r="AF44" s="2">
        <f>SUM(F44:$F$84)</f>
        <v>0.51994812837708171</v>
      </c>
    </row>
    <row r="45" spans="3:32" x14ac:dyDescent="0.35">
      <c r="C45" s="5">
        <f t="shared" si="30"/>
        <v>0.10000000000000153</v>
      </c>
      <c r="D45" s="5">
        <f t="shared" si="5"/>
        <v>142</v>
      </c>
      <c r="E45" s="5">
        <f t="shared" si="2"/>
        <v>1.9847627373850589E-2</v>
      </c>
      <c r="F45" s="6">
        <f t="shared" si="3"/>
        <v>3.9697273343468148E-2</v>
      </c>
      <c r="G45" s="17">
        <f t="shared" si="6"/>
        <v>80.5</v>
      </c>
      <c r="H45" s="18">
        <f t="shared" si="7"/>
        <v>81</v>
      </c>
      <c r="I45" s="18">
        <f t="shared" si="8"/>
        <v>81.5</v>
      </c>
      <c r="J45" s="18">
        <f t="shared" si="9"/>
        <v>82</v>
      </c>
      <c r="K45" s="19">
        <f t="shared" si="10"/>
        <v>82.5</v>
      </c>
      <c r="L45" s="17">
        <f t="shared" si="11"/>
        <v>100.5</v>
      </c>
      <c r="M45" s="18">
        <f t="shared" si="12"/>
        <v>101</v>
      </c>
      <c r="N45" s="18">
        <f t="shared" si="13"/>
        <v>101.5</v>
      </c>
      <c r="O45" s="18">
        <f t="shared" si="14"/>
        <v>102</v>
      </c>
      <c r="P45" s="19">
        <f t="shared" si="15"/>
        <v>102.5</v>
      </c>
      <c r="Q45" s="17">
        <f t="shared" si="16"/>
        <v>120.5</v>
      </c>
      <c r="R45" s="18">
        <f t="shared" si="17"/>
        <v>121</v>
      </c>
      <c r="S45" s="18">
        <f t="shared" si="18"/>
        <v>121.5</v>
      </c>
      <c r="T45" s="18">
        <f t="shared" si="19"/>
        <v>122</v>
      </c>
      <c r="U45" s="19">
        <f t="shared" si="20"/>
        <v>122.5</v>
      </c>
      <c r="V45" s="17">
        <f t="shared" si="21"/>
        <v>140.5</v>
      </c>
      <c r="W45" s="18">
        <f t="shared" si="22"/>
        <v>141</v>
      </c>
      <c r="X45" s="18">
        <f t="shared" si="23"/>
        <v>141.5</v>
      </c>
      <c r="Y45" s="18">
        <f t="shared" si="24"/>
        <v>142</v>
      </c>
      <c r="Z45" s="19">
        <f t="shared" si="25"/>
        <v>142.5</v>
      </c>
      <c r="AA45" s="17">
        <f t="shared" si="26"/>
        <v>160.5</v>
      </c>
      <c r="AB45" s="18">
        <f t="shared" si="27"/>
        <v>161</v>
      </c>
      <c r="AC45" s="18">
        <f t="shared" si="28"/>
        <v>161.5</v>
      </c>
      <c r="AD45" s="18">
        <f t="shared" si="29"/>
        <v>162</v>
      </c>
      <c r="AE45" s="19">
        <f t="shared" si="29"/>
        <v>162.5</v>
      </c>
      <c r="AF45" s="2">
        <f>SUM(F45:$F$84)</f>
        <v>0.48005187162291818</v>
      </c>
    </row>
    <row r="46" spans="3:32" x14ac:dyDescent="0.35">
      <c r="C46" s="5">
        <f t="shared" si="30"/>
        <v>0.20000000000000154</v>
      </c>
      <c r="D46" s="5">
        <f t="shared" si="5"/>
        <v>144</v>
      </c>
      <c r="E46" s="5">
        <f t="shared" si="2"/>
        <v>1.9552134698772795E-2</v>
      </c>
      <c r="F46" s="6">
        <f t="shared" si="3"/>
        <v>3.9106257940336862E-2</v>
      </c>
      <c r="G46" s="17">
        <f t="shared" si="6"/>
        <v>81</v>
      </c>
      <c r="H46" s="18">
        <f t="shared" si="7"/>
        <v>82</v>
      </c>
      <c r="I46" s="18">
        <f t="shared" si="8"/>
        <v>83</v>
      </c>
      <c r="J46" s="18">
        <f t="shared" si="9"/>
        <v>84</v>
      </c>
      <c r="K46" s="19">
        <f t="shared" si="10"/>
        <v>85</v>
      </c>
      <c r="L46" s="17">
        <f t="shared" si="11"/>
        <v>101</v>
      </c>
      <c r="M46" s="18">
        <f t="shared" si="12"/>
        <v>102</v>
      </c>
      <c r="N46" s="18">
        <f t="shared" si="13"/>
        <v>103</v>
      </c>
      <c r="O46" s="18">
        <f t="shared" si="14"/>
        <v>104</v>
      </c>
      <c r="P46" s="19">
        <f t="shared" si="15"/>
        <v>105</v>
      </c>
      <c r="Q46" s="17">
        <f t="shared" si="16"/>
        <v>121</v>
      </c>
      <c r="R46" s="18">
        <f t="shared" si="17"/>
        <v>122</v>
      </c>
      <c r="S46" s="18">
        <f t="shared" si="18"/>
        <v>123</v>
      </c>
      <c r="T46" s="18">
        <f t="shared" si="19"/>
        <v>124</v>
      </c>
      <c r="U46" s="19">
        <f t="shared" si="20"/>
        <v>125</v>
      </c>
      <c r="V46" s="17">
        <f t="shared" si="21"/>
        <v>141</v>
      </c>
      <c r="W46" s="18">
        <f t="shared" si="22"/>
        <v>142</v>
      </c>
      <c r="X46" s="18">
        <f t="shared" si="23"/>
        <v>143</v>
      </c>
      <c r="Y46" s="18">
        <f t="shared" si="24"/>
        <v>144</v>
      </c>
      <c r="Z46" s="19">
        <f t="shared" si="25"/>
        <v>145</v>
      </c>
      <c r="AA46" s="17">
        <f t="shared" si="26"/>
        <v>161</v>
      </c>
      <c r="AB46" s="18">
        <f t="shared" si="27"/>
        <v>162</v>
      </c>
      <c r="AC46" s="18">
        <f t="shared" si="28"/>
        <v>163</v>
      </c>
      <c r="AD46" s="18">
        <f t="shared" si="29"/>
        <v>164</v>
      </c>
      <c r="AE46" s="19">
        <f t="shared" si="29"/>
        <v>165</v>
      </c>
      <c r="AF46" s="2">
        <f>SUM(F46:$F$84)</f>
        <v>0.44035459827945</v>
      </c>
    </row>
    <row r="47" spans="3:32" x14ac:dyDescent="0.35">
      <c r="C47" s="5">
        <f t="shared" si="30"/>
        <v>0.30000000000000154</v>
      </c>
      <c r="D47" s="5">
        <f t="shared" si="5"/>
        <v>146</v>
      </c>
      <c r="E47" s="5">
        <f t="shared" si="2"/>
        <v>1.9069390773026204E-2</v>
      </c>
      <c r="F47" s="6">
        <f t="shared" si="3"/>
        <v>3.8140720991547229E-2</v>
      </c>
      <c r="G47" s="17">
        <f t="shared" si="6"/>
        <v>81.5</v>
      </c>
      <c r="H47" s="18">
        <f t="shared" si="7"/>
        <v>83</v>
      </c>
      <c r="I47" s="18">
        <f t="shared" si="8"/>
        <v>84.5</v>
      </c>
      <c r="J47" s="18">
        <f t="shared" si="9"/>
        <v>86</v>
      </c>
      <c r="K47" s="19">
        <f t="shared" si="10"/>
        <v>87.5</v>
      </c>
      <c r="L47" s="17">
        <f t="shared" si="11"/>
        <v>101.5</v>
      </c>
      <c r="M47" s="18">
        <f t="shared" si="12"/>
        <v>103</v>
      </c>
      <c r="N47" s="18">
        <f t="shared" si="13"/>
        <v>104.5</v>
      </c>
      <c r="O47" s="18">
        <f t="shared" si="14"/>
        <v>106</v>
      </c>
      <c r="P47" s="19">
        <f t="shared" si="15"/>
        <v>107.5</v>
      </c>
      <c r="Q47" s="17">
        <f t="shared" si="16"/>
        <v>121.5</v>
      </c>
      <c r="R47" s="18">
        <f t="shared" si="17"/>
        <v>123</v>
      </c>
      <c r="S47" s="18">
        <f t="shared" si="18"/>
        <v>124.5</v>
      </c>
      <c r="T47" s="18">
        <f t="shared" si="19"/>
        <v>126</v>
      </c>
      <c r="U47" s="19">
        <f t="shared" si="20"/>
        <v>127.5</v>
      </c>
      <c r="V47" s="17">
        <f t="shared" si="21"/>
        <v>141.5</v>
      </c>
      <c r="W47" s="18">
        <f t="shared" si="22"/>
        <v>143</v>
      </c>
      <c r="X47" s="18">
        <f t="shared" si="23"/>
        <v>144.5</v>
      </c>
      <c r="Y47" s="18">
        <f t="shared" si="24"/>
        <v>146</v>
      </c>
      <c r="Z47" s="19">
        <f t="shared" si="25"/>
        <v>147.5</v>
      </c>
      <c r="AA47" s="17">
        <f t="shared" si="26"/>
        <v>161.5</v>
      </c>
      <c r="AB47" s="18">
        <f t="shared" si="27"/>
        <v>163</v>
      </c>
      <c r="AC47" s="18">
        <f t="shared" si="28"/>
        <v>164.5</v>
      </c>
      <c r="AD47" s="18">
        <f t="shared" si="29"/>
        <v>166</v>
      </c>
      <c r="AE47" s="19">
        <f t="shared" si="29"/>
        <v>167.5</v>
      </c>
      <c r="AF47" s="2">
        <f>SUM(F47:$F$84)</f>
        <v>0.40124834033911311</v>
      </c>
    </row>
    <row r="48" spans="3:32" x14ac:dyDescent="0.35">
      <c r="C48" s="5">
        <f t="shared" si="30"/>
        <v>0.40000000000000158</v>
      </c>
      <c r="D48" s="5">
        <f t="shared" si="5"/>
        <v>148</v>
      </c>
      <c r="E48" s="5">
        <f t="shared" si="2"/>
        <v>1.8413507015166166E-2</v>
      </c>
      <c r="F48" s="6">
        <f t="shared" si="3"/>
        <v>3.6828886769406668E-2</v>
      </c>
      <c r="G48" s="17">
        <f t="shared" si="6"/>
        <v>82</v>
      </c>
      <c r="H48" s="18">
        <f t="shared" si="7"/>
        <v>84</v>
      </c>
      <c r="I48" s="18">
        <f t="shared" si="8"/>
        <v>86</v>
      </c>
      <c r="J48" s="18">
        <f t="shared" si="9"/>
        <v>88</v>
      </c>
      <c r="K48" s="19">
        <f t="shared" si="10"/>
        <v>90</v>
      </c>
      <c r="L48" s="17">
        <f t="shared" si="11"/>
        <v>102</v>
      </c>
      <c r="M48" s="18">
        <f t="shared" si="12"/>
        <v>104</v>
      </c>
      <c r="N48" s="18">
        <f t="shared" si="13"/>
        <v>106</v>
      </c>
      <c r="O48" s="18">
        <f t="shared" si="14"/>
        <v>108</v>
      </c>
      <c r="P48" s="19">
        <f t="shared" si="15"/>
        <v>110</v>
      </c>
      <c r="Q48" s="17">
        <f t="shared" si="16"/>
        <v>122</v>
      </c>
      <c r="R48" s="18">
        <f t="shared" si="17"/>
        <v>124</v>
      </c>
      <c r="S48" s="18">
        <f t="shared" si="18"/>
        <v>126</v>
      </c>
      <c r="T48" s="18">
        <f t="shared" si="19"/>
        <v>128</v>
      </c>
      <c r="U48" s="19">
        <f t="shared" si="20"/>
        <v>130</v>
      </c>
      <c r="V48" s="17">
        <f t="shared" si="21"/>
        <v>142</v>
      </c>
      <c r="W48" s="18">
        <f t="shared" si="22"/>
        <v>144</v>
      </c>
      <c r="X48" s="18">
        <f t="shared" si="23"/>
        <v>146</v>
      </c>
      <c r="Y48" s="18">
        <f t="shared" si="24"/>
        <v>148</v>
      </c>
      <c r="Z48" s="22">
        <f t="shared" si="25"/>
        <v>150</v>
      </c>
      <c r="AA48" s="17">
        <f t="shared" si="26"/>
        <v>162</v>
      </c>
      <c r="AB48" s="18">
        <f t="shared" si="27"/>
        <v>164</v>
      </c>
      <c r="AC48" s="18">
        <f t="shared" si="28"/>
        <v>166</v>
      </c>
      <c r="AD48" s="18">
        <f t="shared" si="29"/>
        <v>168</v>
      </c>
      <c r="AE48" s="19">
        <f t="shared" si="29"/>
        <v>170</v>
      </c>
      <c r="AF48" s="2">
        <f>SUM(F48:$F$84)</f>
        <v>0.36310761934756586</v>
      </c>
    </row>
    <row r="49" spans="3:32" x14ac:dyDescent="0.35">
      <c r="C49" s="5">
        <f t="shared" si="30"/>
        <v>0.50000000000000155</v>
      </c>
      <c r="D49" s="5">
        <f t="shared" si="5"/>
        <v>150</v>
      </c>
      <c r="E49" s="5">
        <f t="shared" si="2"/>
        <v>1.7603266338214976E-2</v>
      </c>
      <c r="F49" s="6">
        <f t="shared" si="3"/>
        <v>3.5208323010269146E-2</v>
      </c>
      <c r="G49" s="17">
        <f t="shared" si="6"/>
        <v>82.5</v>
      </c>
      <c r="H49" s="18">
        <f t="shared" si="7"/>
        <v>85</v>
      </c>
      <c r="I49" s="18">
        <f t="shared" si="8"/>
        <v>87.5</v>
      </c>
      <c r="J49" s="18">
        <f t="shared" si="9"/>
        <v>90</v>
      </c>
      <c r="K49" s="19">
        <f t="shared" si="10"/>
        <v>92.5</v>
      </c>
      <c r="L49" s="17">
        <f t="shared" si="11"/>
        <v>102.5</v>
      </c>
      <c r="M49" s="18">
        <f t="shared" si="12"/>
        <v>105</v>
      </c>
      <c r="N49" s="18">
        <f t="shared" si="13"/>
        <v>107.5</v>
      </c>
      <c r="O49" s="18">
        <f t="shared" si="14"/>
        <v>110</v>
      </c>
      <c r="P49" s="19">
        <f t="shared" si="15"/>
        <v>112.5</v>
      </c>
      <c r="Q49" s="17">
        <f t="shared" si="16"/>
        <v>122.5</v>
      </c>
      <c r="R49" s="18">
        <f t="shared" si="17"/>
        <v>125</v>
      </c>
      <c r="S49" s="18">
        <f t="shared" si="18"/>
        <v>127.5</v>
      </c>
      <c r="T49" s="18">
        <f t="shared" si="19"/>
        <v>130</v>
      </c>
      <c r="U49" s="19">
        <f t="shared" si="20"/>
        <v>132.5</v>
      </c>
      <c r="V49" s="17">
        <f t="shared" si="21"/>
        <v>142.5</v>
      </c>
      <c r="W49" s="18">
        <f t="shared" si="22"/>
        <v>145</v>
      </c>
      <c r="X49" s="18">
        <f t="shared" si="23"/>
        <v>147.5</v>
      </c>
      <c r="Y49" s="23">
        <f t="shared" si="24"/>
        <v>150</v>
      </c>
      <c r="Z49" s="19">
        <f t="shared" si="25"/>
        <v>152.5</v>
      </c>
      <c r="AA49" s="17">
        <f t="shared" si="26"/>
        <v>162.5</v>
      </c>
      <c r="AB49" s="18">
        <f t="shared" si="27"/>
        <v>165</v>
      </c>
      <c r="AC49" s="18">
        <f t="shared" si="28"/>
        <v>167.5</v>
      </c>
      <c r="AD49" s="18">
        <f t="shared" si="29"/>
        <v>170</v>
      </c>
      <c r="AE49" s="19">
        <f t="shared" si="29"/>
        <v>172.5</v>
      </c>
      <c r="AF49" s="2">
        <f>SUM(F49:$F$84)</f>
        <v>0.3262787325781592</v>
      </c>
    </row>
    <row r="50" spans="3:32" x14ac:dyDescent="0.35">
      <c r="C50" s="5">
        <f t="shared" si="30"/>
        <v>0.60000000000000153</v>
      </c>
      <c r="D50" s="5">
        <f t="shared" si="5"/>
        <v>152</v>
      </c>
      <c r="E50" s="5">
        <f t="shared" si="2"/>
        <v>1.6661230144589981E-2</v>
      </c>
      <c r="F50" s="6">
        <f t="shared" si="3"/>
        <v>3.3324154813568638E-2</v>
      </c>
      <c r="G50" s="17">
        <f t="shared" si="6"/>
        <v>83</v>
      </c>
      <c r="H50" s="18">
        <f t="shared" si="7"/>
        <v>86</v>
      </c>
      <c r="I50" s="18">
        <f t="shared" si="8"/>
        <v>89</v>
      </c>
      <c r="J50" s="18">
        <f t="shared" si="9"/>
        <v>92</v>
      </c>
      <c r="K50" s="19">
        <f t="shared" si="10"/>
        <v>95</v>
      </c>
      <c r="L50" s="17">
        <f t="shared" si="11"/>
        <v>103</v>
      </c>
      <c r="M50" s="18">
        <f t="shared" si="12"/>
        <v>106</v>
      </c>
      <c r="N50" s="18">
        <f t="shared" si="13"/>
        <v>109</v>
      </c>
      <c r="O50" s="18">
        <f t="shared" si="14"/>
        <v>112</v>
      </c>
      <c r="P50" s="19">
        <f t="shared" si="15"/>
        <v>115</v>
      </c>
      <c r="Q50" s="17">
        <f t="shared" si="16"/>
        <v>123</v>
      </c>
      <c r="R50" s="18">
        <f t="shared" si="17"/>
        <v>126</v>
      </c>
      <c r="S50" s="18">
        <f t="shared" si="18"/>
        <v>129</v>
      </c>
      <c r="T50" s="18">
        <f t="shared" si="19"/>
        <v>132</v>
      </c>
      <c r="U50" s="19">
        <f t="shared" si="20"/>
        <v>135</v>
      </c>
      <c r="V50" s="17">
        <f t="shared" si="21"/>
        <v>143</v>
      </c>
      <c r="W50" s="18">
        <f t="shared" si="22"/>
        <v>146</v>
      </c>
      <c r="X50" s="18">
        <f t="shared" si="23"/>
        <v>149</v>
      </c>
      <c r="Y50" s="18">
        <f t="shared" si="24"/>
        <v>152</v>
      </c>
      <c r="Z50" s="19">
        <f t="shared" si="25"/>
        <v>155</v>
      </c>
      <c r="AA50" s="17">
        <f t="shared" si="26"/>
        <v>163</v>
      </c>
      <c r="AB50" s="18">
        <f t="shared" si="27"/>
        <v>166</v>
      </c>
      <c r="AC50" s="18">
        <f t="shared" si="28"/>
        <v>169</v>
      </c>
      <c r="AD50" s="18">
        <f t="shared" si="29"/>
        <v>172</v>
      </c>
      <c r="AE50" s="19">
        <f t="shared" si="29"/>
        <v>175</v>
      </c>
      <c r="AF50" s="2">
        <f>SUM(F50:$F$84)</f>
        <v>0.29107040956789004</v>
      </c>
    </row>
    <row r="51" spans="3:32" x14ac:dyDescent="0.35">
      <c r="C51" s="5">
        <f t="shared" si="30"/>
        <v>0.70000000000000151</v>
      </c>
      <c r="D51" s="5">
        <f t="shared" si="5"/>
        <v>154</v>
      </c>
      <c r="E51" s="5">
        <f t="shared" si="2"/>
        <v>1.5612696668338064E-2</v>
      </c>
      <c r="F51" s="6">
        <f t="shared" si="3"/>
        <v>3.1226981220346658E-2</v>
      </c>
      <c r="G51" s="17">
        <f t="shared" si="6"/>
        <v>83.5</v>
      </c>
      <c r="H51" s="18">
        <f t="shared" si="7"/>
        <v>87</v>
      </c>
      <c r="I51" s="18">
        <f t="shared" si="8"/>
        <v>90.5</v>
      </c>
      <c r="J51" s="18">
        <f t="shared" si="9"/>
        <v>94</v>
      </c>
      <c r="K51" s="19">
        <f t="shared" si="10"/>
        <v>97.5</v>
      </c>
      <c r="L51" s="17">
        <f t="shared" si="11"/>
        <v>103.5</v>
      </c>
      <c r="M51" s="18">
        <f t="shared" si="12"/>
        <v>107</v>
      </c>
      <c r="N51" s="18">
        <f t="shared" si="13"/>
        <v>110.5</v>
      </c>
      <c r="O51" s="18">
        <f t="shared" si="14"/>
        <v>114</v>
      </c>
      <c r="P51" s="19">
        <f t="shared" si="15"/>
        <v>117.5</v>
      </c>
      <c r="Q51" s="17">
        <f t="shared" si="16"/>
        <v>123.5</v>
      </c>
      <c r="R51" s="18">
        <f t="shared" si="17"/>
        <v>127</v>
      </c>
      <c r="S51" s="18">
        <f t="shared" si="18"/>
        <v>130.5</v>
      </c>
      <c r="T51" s="18">
        <f t="shared" si="19"/>
        <v>134</v>
      </c>
      <c r="U51" s="19">
        <f t="shared" si="20"/>
        <v>137.5</v>
      </c>
      <c r="V51" s="17">
        <f t="shared" si="21"/>
        <v>143.5</v>
      </c>
      <c r="W51" s="18">
        <f t="shared" si="22"/>
        <v>147</v>
      </c>
      <c r="X51" s="23">
        <f t="shared" si="23"/>
        <v>150.5</v>
      </c>
      <c r="Y51" s="18">
        <f t="shared" si="24"/>
        <v>154</v>
      </c>
      <c r="Z51" s="19">
        <f t="shared" si="25"/>
        <v>157.5</v>
      </c>
      <c r="AA51" s="17">
        <f t="shared" si="26"/>
        <v>163.5</v>
      </c>
      <c r="AB51" s="18">
        <f t="shared" si="27"/>
        <v>167</v>
      </c>
      <c r="AC51" s="18">
        <f t="shared" si="28"/>
        <v>170.5</v>
      </c>
      <c r="AD51" s="18">
        <f t="shared" si="29"/>
        <v>174</v>
      </c>
      <c r="AE51" s="19">
        <f t="shared" si="29"/>
        <v>177.5</v>
      </c>
      <c r="AF51" s="2">
        <f>SUM(F51:$F$84)</f>
        <v>0.25774625475432139</v>
      </c>
    </row>
    <row r="52" spans="3:32" x14ac:dyDescent="0.35">
      <c r="C52" s="5">
        <f t="shared" si="30"/>
        <v>0.80000000000000149</v>
      </c>
      <c r="D52" s="5">
        <f t="shared" si="5"/>
        <v>156</v>
      </c>
      <c r="E52" s="5">
        <f t="shared" si="2"/>
        <v>1.4484577638074137E-2</v>
      </c>
      <c r="F52" s="6">
        <f t="shared" si="3"/>
        <v>2.8970628424880657E-2</v>
      </c>
      <c r="G52" s="17">
        <f t="shared" si="6"/>
        <v>84</v>
      </c>
      <c r="H52" s="18">
        <f t="shared" si="7"/>
        <v>88</v>
      </c>
      <c r="I52" s="18">
        <f t="shared" si="8"/>
        <v>92</v>
      </c>
      <c r="J52" s="18">
        <f t="shared" si="9"/>
        <v>96</v>
      </c>
      <c r="K52" s="20">
        <f t="shared" si="10"/>
        <v>100</v>
      </c>
      <c r="L52" s="17">
        <f t="shared" si="11"/>
        <v>104</v>
      </c>
      <c r="M52" s="18">
        <f t="shared" si="12"/>
        <v>108</v>
      </c>
      <c r="N52" s="18">
        <f t="shared" si="13"/>
        <v>112</v>
      </c>
      <c r="O52" s="18">
        <f t="shared" si="14"/>
        <v>116</v>
      </c>
      <c r="P52" s="19">
        <f t="shared" si="15"/>
        <v>120</v>
      </c>
      <c r="Q52" s="17">
        <f t="shared" si="16"/>
        <v>124</v>
      </c>
      <c r="R52" s="18">
        <f t="shared" si="17"/>
        <v>128</v>
      </c>
      <c r="S52" s="18">
        <f t="shared" si="18"/>
        <v>132</v>
      </c>
      <c r="T52" s="18">
        <f t="shared" si="19"/>
        <v>136</v>
      </c>
      <c r="U52" s="19">
        <f t="shared" si="20"/>
        <v>140</v>
      </c>
      <c r="V52" s="17">
        <f t="shared" si="21"/>
        <v>144</v>
      </c>
      <c r="W52" s="18">
        <f t="shared" si="22"/>
        <v>148</v>
      </c>
      <c r="X52" s="18">
        <f t="shared" si="23"/>
        <v>152</v>
      </c>
      <c r="Y52" s="18">
        <f t="shared" si="24"/>
        <v>156</v>
      </c>
      <c r="Z52" s="19">
        <f t="shared" si="25"/>
        <v>160</v>
      </c>
      <c r="AA52" s="17">
        <f t="shared" si="26"/>
        <v>164</v>
      </c>
      <c r="AB52" s="18">
        <f t="shared" si="27"/>
        <v>168</v>
      </c>
      <c r="AC52" s="18">
        <f t="shared" si="28"/>
        <v>172</v>
      </c>
      <c r="AD52" s="18">
        <f t="shared" si="29"/>
        <v>176</v>
      </c>
      <c r="AE52" s="19">
        <f t="shared" si="29"/>
        <v>180</v>
      </c>
      <c r="AF52" s="2">
        <f>SUM(F52:$F$84)</f>
        <v>0.2265192735339748</v>
      </c>
    </row>
    <row r="53" spans="3:32" x14ac:dyDescent="0.35">
      <c r="C53" s="5">
        <f t="shared" si="30"/>
        <v>0.90000000000000147</v>
      </c>
      <c r="D53" s="5">
        <f t="shared" si="5"/>
        <v>158</v>
      </c>
      <c r="E53" s="5">
        <f t="shared" si="2"/>
        <v>1.3304262494937741E-2</v>
      </c>
      <c r="F53" s="6">
        <f t="shared" si="3"/>
        <v>2.6609878095082924E-2</v>
      </c>
      <c r="G53" s="17">
        <f t="shared" si="6"/>
        <v>84.5</v>
      </c>
      <c r="H53" s="18">
        <f t="shared" si="7"/>
        <v>89</v>
      </c>
      <c r="I53" s="18">
        <f t="shared" si="8"/>
        <v>93.5</v>
      </c>
      <c r="J53" s="18">
        <f t="shared" si="9"/>
        <v>98</v>
      </c>
      <c r="K53" s="19">
        <f t="shared" si="10"/>
        <v>102.5</v>
      </c>
      <c r="L53" s="17">
        <f t="shared" si="11"/>
        <v>104.5</v>
      </c>
      <c r="M53" s="18">
        <f t="shared" si="12"/>
        <v>109</v>
      </c>
      <c r="N53" s="18">
        <f t="shared" si="13"/>
        <v>113.5</v>
      </c>
      <c r="O53" s="18">
        <f t="shared" si="14"/>
        <v>118</v>
      </c>
      <c r="P53" s="19">
        <f t="shared" si="15"/>
        <v>122.5</v>
      </c>
      <c r="Q53" s="17">
        <f t="shared" si="16"/>
        <v>124.5</v>
      </c>
      <c r="R53" s="18">
        <f t="shared" si="17"/>
        <v>129</v>
      </c>
      <c r="S53" s="18">
        <f t="shared" si="18"/>
        <v>133.5</v>
      </c>
      <c r="T53" s="18">
        <f t="shared" si="19"/>
        <v>138</v>
      </c>
      <c r="U53" s="19">
        <f t="shared" si="20"/>
        <v>142.5</v>
      </c>
      <c r="V53" s="17">
        <f t="shared" si="21"/>
        <v>144.5</v>
      </c>
      <c r="W53" s="18">
        <f t="shared" si="22"/>
        <v>149</v>
      </c>
      <c r="X53" s="18">
        <f t="shared" si="23"/>
        <v>153.5</v>
      </c>
      <c r="Y53" s="18">
        <f t="shared" si="24"/>
        <v>158</v>
      </c>
      <c r="Z53" s="19">
        <f t="shared" si="25"/>
        <v>162.5</v>
      </c>
      <c r="AA53" s="17">
        <f t="shared" si="26"/>
        <v>164.5</v>
      </c>
      <c r="AB53" s="18">
        <f t="shared" si="27"/>
        <v>169</v>
      </c>
      <c r="AC53" s="18">
        <f t="shared" si="28"/>
        <v>173.5</v>
      </c>
      <c r="AD53" s="18">
        <f t="shared" si="29"/>
        <v>178</v>
      </c>
      <c r="AE53" s="19">
        <f t="shared" si="29"/>
        <v>182.5</v>
      </c>
      <c r="AF53" s="2">
        <f>SUM(F53:$F$84)</f>
        <v>0.19754864510909412</v>
      </c>
    </row>
    <row r="54" spans="3:32" x14ac:dyDescent="0.35">
      <c r="C54" s="5">
        <f t="shared" si="30"/>
        <v>1.0000000000000016</v>
      </c>
      <c r="D54" s="5">
        <f t="shared" si="5"/>
        <v>160</v>
      </c>
      <c r="E54" s="5">
        <f t="shared" si="2"/>
        <v>1.2098536225957168E-2</v>
      </c>
      <c r="F54" s="6">
        <f t="shared" si="3"/>
        <v>2.4198302929167474E-2</v>
      </c>
      <c r="G54" s="14">
        <f t="shared" si="6"/>
        <v>85</v>
      </c>
      <c r="H54" s="15">
        <f t="shared" si="7"/>
        <v>90</v>
      </c>
      <c r="I54" s="15">
        <f t="shared" si="8"/>
        <v>95</v>
      </c>
      <c r="J54" s="21">
        <f t="shared" si="9"/>
        <v>100</v>
      </c>
      <c r="K54" s="16">
        <f t="shared" si="10"/>
        <v>105</v>
      </c>
      <c r="L54" s="14">
        <f t="shared" si="11"/>
        <v>105</v>
      </c>
      <c r="M54" s="15">
        <f t="shared" si="12"/>
        <v>110</v>
      </c>
      <c r="N54" s="15">
        <f t="shared" si="13"/>
        <v>115</v>
      </c>
      <c r="O54" s="15">
        <f t="shared" si="14"/>
        <v>120</v>
      </c>
      <c r="P54" s="16">
        <f t="shared" si="15"/>
        <v>125</v>
      </c>
      <c r="Q54" s="14">
        <f t="shared" si="16"/>
        <v>125</v>
      </c>
      <c r="R54" s="15">
        <f t="shared" si="17"/>
        <v>130</v>
      </c>
      <c r="S54" s="15">
        <f t="shared" si="18"/>
        <v>135</v>
      </c>
      <c r="T54" s="15">
        <f t="shared" si="19"/>
        <v>140</v>
      </c>
      <c r="U54" s="16">
        <f t="shared" si="20"/>
        <v>145</v>
      </c>
      <c r="V54" s="14">
        <f t="shared" si="21"/>
        <v>145</v>
      </c>
      <c r="W54" s="23">
        <f t="shared" si="22"/>
        <v>150</v>
      </c>
      <c r="X54" s="15">
        <f t="shared" si="23"/>
        <v>155</v>
      </c>
      <c r="Y54" s="15">
        <f t="shared" si="24"/>
        <v>160</v>
      </c>
      <c r="Z54" s="16">
        <f t="shared" si="25"/>
        <v>165</v>
      </c>
      <c r="AA54" s="14">
        <f t="shared" si="26"/>
        <v>165</v>
      </c>
      <c r="AB54" s="15">
        <f t="shared" si="27"/>
        <v>170</v>
      </c>
      <c r="AC54" s="15">
        <f t="shared" si="28"/>
        <v>175</v>
      </c>
      <c r="AD54" s="15">
        <f t="shared" si="29"/>
        <v>180</v>
      </c>
      <c r="AE54" s="16">
        <f t="shared" si="29"/>
        <v>185</v>
      </c>
      <c r="AF54" s="2">
        <f>SUM(F54:$F$84)</f>
        <v>0.17093876701401123</v>
      </c>
    </row>
    <row r="55" spans="3:32" x14ac:dyDescent="0.35">
      <c r="C55" s="5">
        <f t="shared" si="30"/>
        <v>1.1000000000000016</v>
      </c>
      <c r="D55" s="5">
        <f t="shared" si="5"/>
        <v>162</v>
      </c>
      <c r="E55" s="5">
        <f t="shared" si="2"/>
        <v>1.0892608851627527E-2</v>
      </c>
      <c r="F55" s="6">
        <f t="shared" si="3"/>
        <v>2.1786325532100536E-2</v>
      </c>
      <c r="G55" s="17">
        <f t="shared" si="6"/>
        <v>85.5</v>
      </c>
      <c r="H55" s="18">
        <f t="shared" si="7"/>
        <v>91</v>
      </c>
      <c r="I55" s="18">
        <f t="shared" si="8"/>
        <v>96.5</v>
      </c>
      <c r="J55" s="18">
        <f t="shared" si="9"/>
        <v>102</v>
      </c>
      <c r="K55" s="19">
        <f t="shared" si="10"/>
        <v>107.5</v>
      </c>
      <c r="L55" s="17">
        <f t="shared" si="11"/>
        <v>105.5</v>
      </c>
      <c r="M55" s="18">
        <f t="shared" si="12"/>
        <v>111</v>
      </c>
      <c r="N55" s="18">
        <f t="shared" si="13"/>
        <v>116.5</v>
      </c>
      <c r="O55" s="18">
        <f t="shared" si="14"/>
        <v>122</v>
      </c>
      <c r="P55" s="19">
        <f t="shared" si="15"/>
        <v>127.5</v>
      </c>
      <c r="Q55" s="17">
        <f t="shared" si="16"/>
        <v>125.5</v>
      </c>
      <c r="R55" s="18">
        <f t="shared" si="17"/>
        <v>131</v>
      </c>
      <c r="S55" s="18">
        <f t="shared" si="18"/>
        <v>136.5</v>
      </c>
      <c r="T55" s="18">
        <f t="shared" si="19"/>
        <v>142</v>
      </c>
      <c r="U55" s="19">
        <f t="shared" si="20"/>
        <v>147.5</v>
      </c>
      <c r="V55" s="17">
        <f t="shared" si="21"/>
        <v>145.5</v>
      </c>
      <c r="W55" s="18">
        <f t="shared" si="22"/>
        <v>151</v>
      </c>
      <c r="X55" s="18">
        <f t="shared" si="23"/>
        <v>156.5</v>
      </c>
      <c r="Y55" s="18">
        <f t="shared" si="24"/>
        <v>162</v>
      </c>
      <c r="Z55" s="19">
        <f t="shared" si="25"/>
        <v>167.5</v>
      </c>
      <c r="AA55" s="17">
        <f t="shared" si="26"/>
        <v>165.5</v>
      </c>
      <c r="AB55" s="18">
        <f t="shared" si="27"/>
        <v>171</v>
      </c>
      <c r="AC55" s="18">
        <f t="shared" si="28"/>
        <v>176.5</v>
      </c>
      <c r="AD55" s="18">
        <f t="shared" si="29"/>
        <v>182</v>
      </c>
      <c r="AE55" s="19">
        <f t="shared" si="29"/>
        <v>187.5</v>
      </c>
      <c r="AF55" s="2">
        <f>SUM(F55:$F$84)</f>
        <v>0.14674046408484376</v>
      </c>
    </row>
    <row r="56" spans="3:32" x14ac:dyDescent="0.35">
      <c r="C56" s="5">
        <f t="shared" si="30"/>
        <v>1.2000000000000017</v>
      </c>
      <c r="D56" s="5">
        <f t="shared" si="5"/>
        <v>164</v>
      </c>
      <c r="E56" s="5">
        <f t="shared" si="2"/>
        <v>9.709302749160648E-3</v>
      </c>
      <c r="F56" s="6">
        <f t="shared" si="3"/>
        <v>1.9419592979447405E-2</v>
      </c>
      <c r="G56" s="17">
        <f t="shared" si="6"/>
        <v>86</v>
      </c>
      <c r="H56" s="18">
        <f t="shared" si="7"/>
        <v>92</v>
      </c>
      <c r="I56" s="18">
        <f t="shared" si="8"/>
        <v>98</v>
      </c>
      <c r="J56" s="18">
        <f t="shared" si="9"/>
        <v>104</v>
      </c>
      <c r="K56" s="19">
        <f t="shared" si="10"/>
        <v>110</v>
      </c>
      <c r="L56" s="17">
        <f t="shared" si="11"/>
        <v>106</v>
      </c>
      <c r="M56" s="18">
        <f t="shared" si="12"/>
        <v>112</v>
      </c>
      <c r="N56" s="18">
        <f t="shared" si="13"/>
        <v>118</v>
      </c>
      <c r="O56" s="18">
        <f t="shared" si="14"/>
        <v>124</v>
      </c>
      <c r="P56" s="19">
        <f t="shared" si="15"/>
        <v>130</v>
      </c>
      <c r="Q56" s="17">
        <f t="shared" si="16"/>
        <v>126</v>
      </c>
      <c r="R56" s="18">
        <f t="shared" si="17"/>
        <v>132</v>
      </c>
      <c r="S56" s="18">
        <f t="shared" si="18"/>
        <v>138</v>
      </c>
      <c r="T56" s="18">
        <f t="shared" si="19"/>
        <v>144</v>
      </c>
      <c r="U56" s="22">
        <f t="shared" si="20"/>
        <v>150</v>
      </c>
      <c r="V56" s="17">
        <f t="shared" si="21"/>
        <v>146</v>
      </c>
      <c r="W56" s="18">
        <f t="shared" si="22"/>
        <v>152</v>
      </c>
      <c r="X56" s="18">
        <f t="shared" si="23"/>
        <v>158</v>
      </c>
      <c r="Y56" s="18">
        <f t="shared" si="24"/>
        <v>164</v>
      </c>
      <c r="Z56" s="19">
        <f t="shared" si="25"/>
        <v>170</v>
      </c>
      <c r="AA56" s="17">
        <f t="shared" si="26"/>
        <v>166</v>
      </c>
      <c r="AB56" s="18">
        <f t="shared" si="27"/>
        <v>172</v>
      </c>
      <c r="AC56" s="18">
        <f t="shared" si="28"/>
        <v>178</v>
      </c>
      <c r="AD56" s="18">
        <f t="shared" si="29"/>
        <v>184</v>
      </c>
      <c r="AE56" s="19">
        <f t="shared" si="29"/>
        <v>190</v>
      </c>
      <c r="AF56" s="2">
        <f>SUM(F56:$F$84)</f>
        <v>0.12495413855274323</v>
      </c>
    </row>
    <row r="57" spans="3:32" x14ac:dyDescent="0.35">
      <c r="C57" s="5">
        <f t="shared" si="30"/>
        <v>1.3000000000000018</v>
      </c>
      <c r="D57" s="5">
        <f t="shared" si="5"/>
        <v>166</v>
      </c>
      <c r="E57" s="5">
        <f t="shared" si="2"/>
        <v>8.5684296023903674E-3</v>
      </c>
      <c r="F57" s="6">
        <f t="shared" si="3"/>
        <v>1.7137730653815884E-2</v>
      </c>
      <c r="G57" s="17">
        <f t="shared" si="6"/>
        <v>86.5</v>
      </c>
      <c r="H57" s="18">
        <f t="shared" si="7"/>
        <v>93</v>
      </c>
      <c r="I57" s="18">
        <f t="shared" si="8"/>
        <v>99.5</v>
      </c>
      <c r="J57" s="18">
        <f t="shared" si="9"/>
        <v>106</v>
      </c>
      <c r="K57" s="19">
        <f t="shared" si="10"/>
        <v>112.5</v>
      </c>
      <c r="L57" s="17">
        <f t="shared" si="11"/>
        <v>106.5</v>
      </c>
      <c r="M57" s="18">
        <f t="shared" si="12"/>
        <v>113</v>
      </c>
      <c r="N57" s="18">
        <f t="shared" si="13"/>
        <v>119.5</v>
      </c>
      <c r="O57" s="18">
        <f t="shared" si="14"/>
        <v>126</v>
      </c>
      <c r="P57" s="19">
        <f t="shared" si="15"/>
        <v>132.5</v>
      </c>
      <c r="Q57" s="17">
        <f t="shared" si="16"/>
        <v>126.5</v>
      </c>
      <c r="R57" s="18">
        <f t="shared" si="17"/>
        <v>133</v>
      </c>
      <c r="S57" s="18">
        <f t="shared" si="18"/>
        <v>139.5</v>
      </c>
      <c r="T57" s="18">
        <f t="shared" si="19"/>
        <v>146</v>
      </c>
      <c r="U57" s="19">
        <f t="shared" si="20"/>
        <v>152.5</v>
      </c>
      <c r="V57" s="17">
        <f t="shared" si="21"/>
        <v>146.5</v>
      </c>
      <c r="W57" s="18">
        <f t="shared" si="22"/>
        <v>153</v>
      </c>
      <c r="X57" s="18">
        <f t="shared" si="23"/>
        <v>159.5</v>
      </c>
      <c r="Y57" s="18">
        <f t="shared" si="24"/>
        <v>166</v>
      </c>
      <c r="Z57" s="19">
        <f t="shared" si="25"/>
        <v>172.5</v>
      </c>
      <c r="AA57" s="17">
        <f t="shared" si="26"/>
        <v>166.5</v>
      </c>
      <c r="AB57" s="18">
        <f t="shared" si="27"/>
        <v>173</v>
      </c>
      <c r="AC57" s="18">
        <f t="shared" si="28"/>
        <v>179.5</v>
      </c>
      <c r="AD57" s="18">
        <f t="shared" si="29"/>
        <v>186</v>
      </c>
      <c r="AE57" s="19">
        <f t="shared" si="29"/>
        <v>192.5</v>
      </c>
      <c r="AF57" s="2">
        <f>SUM(F57:$F$84)</f>
        <v>0.10553454557329583</v>
      </c>
    </row>
    <row r="58" spans="3:32" x14ac:dyDescent="0.35">
      <c r="C58" s="5">
        <f t="shared" si="30"/>
        <v>1.4000000000000019</v>
      </c>
      <c r="D58" s="5">
        <f t="shared" si="5"/>
        <v>168</v>
      </c>
      <c r="E58" s="5">
        <f t="shared" si="2"/>
        <v>7.486373281787243E-3</v>
      </c>
      <c r="F58" s="6">
        <f t="shared" si="3"/>
        <v>1.4973507962462723E-2</v>
      </c>
      <c r="G58" s="17">
        <f t="shared" si="6"/>
        <v>87</v>
      </c>
      <c r="H58" s="18">
        <f t="shared" si="7"/>
        <v>94</v>
      </c>
      <c r="I58" s="21">
        <f t="shared" si="8"/>
        <v>101</v>
      </c>
      <c r="J58" s="18">
        <f t="shared" si="9"/>
        <v>108</v>
      </c>
      <c r="K58" s="19">
        <f t="shared" si="10"/>
        <v>115</v>
      </c>
      <c r="L58" s="17">
        <f t="shared" si="11"/>
        <v>107</v>
      </c>
      <c r="M58" s="18">
        <f t="shared" si="12"/>
        <v>114</v>
      </c>
      <c r="N58" s="18">
        <f t="shared" si="13"/>
        <v>121</v>
      </c>
      <c r="O58" s="18">
        <f t="shared" si="14"/>
        <v>128</v>
      </c>
      <c r="P58" s="19">
        <f t="shared" si="15"/>
        <v>135</v>
      </c>
      <c r="Q58" s="17">
        <f t="shared" si="16"/>
        <v>127</v>
      </c>
      <c r="R58" s="18">
        <f t="shared" si="17"/>
        <v>134</v>
      </c>
      <c r="S58" s="18">
        <f t="shared" si="18"/>
        <v>141</v>
      </c>
      <c r="T58" s="18">
        <f t="shared" si="19"/>
        <v>148</v>
      </c>
      <c r="U58" s="19">
        <f t="shared" si="20"/>
        <v>155</v>
      </c>
      <c r="V58" s="17">
        <f t="shared" si="21"/>
        <v>147</v>
      </c>
      <c r="W58" s="18">
        <f t="shared" si="22"/>
        <v>154</v>
      </c>
      <c r="X58" s="18">
        <f t="shared" si="23"/>
        <v>161</v>
      </c>
      <c r="Y58" s="18">
        <f t="shared" si="24"/>
        <v>168</v>
      </c>
      <c r="Z58" s="19">
        <f t="shared" si="25"/>
        <v>175</v>
      </c>
      <c r="AA58" s="17">
        <f t="shared" si="26"/>
        <v>167</v>
      </c>
      <c r="AB58" s="18">
        <f t="shared" si="27"/>
        <v>174</v>
      </c>
      <c r="AC58" s="18">
        <f t="shared" si="28"/>
        <v>181</v>
      </c>
      <c r="AD58" s="18">
        <f t="shared" si="29"/>
        <v>188</v>
      </c>
      <c r="AE58" s="19">
        <f t="shared" si="29"/>
        <v>195</v>
      </c>
      <c r="AF58" s="2">
        <f>SUM(F58:$F$84)</f>
        <v>8.8396814919479955E-2</v>
      </c>
    </row>
    <row r="59" spans="3:32" x14ac:dyDescent="0.35">
      <c r="C59" s="5">
        <f t="shared" si="30"/>
        <v>1.500000000000002</v>
      </c>
      <c r="D59" s="5">
        <f t="shared" si="5"/>
        <v>170</v>
      </c>
      <c r="E59" s="5">
        <f t="shared" si="2"/>
        <v>6.4758797832945867E-3</v>
      </c>
      <c r="F59" s="6">
        <f t="shared" si="3"/>
        <v>1.2952418193601448E-2</v>
      </c>
      <c r="G59" s="17">
        <f t="shared" si="6"/>
        <v>87.5</v>
      </c>
      <c r="H59" s="18">
        <f t="shared" si="7"/>
        <v>95</v>
      </c>
      <c r="I59" s="18">
        <f t="shared" si="8"/>
        <v>102.5</v>
      </c>
      <c r="J59" s="18">
        <f t="shared" si="9"/>
        <v>110</v>
      </c>
      <c r="K59" s="19">
        <f t="shared" si="10"/>
        <v>117.5</v>
      </c>
      <c r="L59" s="17">
        <f t="shared" si="11"/>
        <v>107.5</v>
      </c>
      <c r="M59" s="18">
        <f t="shared" si="12"/>
        <v>115</v>
      </c>
      <c r="N59" s="18">
        <f t="shared" si="13"/>
        <v>122.5</v>
      </c>
      <c r="O59" s="18">
        <f t="shared" si="14"/>
        <v>130</v>
      </c>
      <c r="P59" s="19">
        <f t="shared" si="15"/>
        <v>137.5</v>
      </c>
      <c r="Q59" s="17">
        <f t="shared" si="16"/>
        <v>127.5</v>
      </c>
      <c r="R59" s="18">
        <f t="shared" si="17"/>
        <v>135</v>
      </c>
      <c r="S59" s="18">
        <f t="shared" si="18"/>
        <v>142.5</v>
      </c>
      <c r="T59" s="23">
        <f t="shared" si="19"/>
        <v>150</v>
      </c>
      <c r="U59" s="19">
        <f t="shared" si="20"/>
        <v>157.5</v>
      </c>
      <c r="V59" s="17">
        <f t="shared" si="21"/>
        <v>147.5</v>
      </c>
      <c r="W59" s="18">
        <f t="shared" si="22"/>
        <v>155</v>
      </c>
      <c r="X59" s="18">
        <f t="shared" si="23"/>
        <v>162.5</v>
      </c>
      <c r="Y59" s="18">
        <f t="shared" si="24"/>
        <v>170</v>
      </c>
      <c r="Z59" s="19">
        <f t="shared" si="25"/>
        <v>177.5</v>
      </c>
      <c r="AA59" s="17">
        <f t="shared" si="26"/>
        <v>167.5</v>
      </c>
      <c r="AB59" s="18">
        <f t="shared" si="27"/>
        <v>175</v>
      </c>
      <c r="AC59" s="18">
        <f t="shared" si="28"/>
        <v>182.5</v>
      </c>
      <c r="AD59" s="18">
        <f t="shared" si="29"/>
        <v>190</v>
      </c>
      <c r="AE59" s="19">
        <f t="shared" si="29"/>
        <v>197.5</v>
      </c>
      <c r="AF59" s="2">
        <f>SUM(F59:$F$84)</f>
        <v>7.3423306957017237E-2</v>
      </c>
    </row>
    <row r="60" spans="3:32" x14ac:dyDescent="0.35">
      <c r="C60" s="5">
        <f t="shared" si="30"/>
        <v>1.6000000000000021</v>
      </c>
      <c r="D60" s="5">
        <f t="shared" si="5"/>
        <v>172</v>
      </c>
      <c r="E60" s="5">
        <f t="shared" si="2"/>
        <v>5.5460417339727773E-3</v>
      </c>
      <c r="F60" s="6">
        <f t="shared" si="3"/>
        <v>1.1092647526115168E-2</v>
      </c>
      <c r="G60" s="17">
        <f t="shared" si="6"/>
        <v>88</v>
      </c>
      <c r="H60" s="18">
        <f t="shared" si="7"/>
        <v>96</v>
      </c>
      <c r="I60" s="18">
        <f t="shared" si="8"/>
        <v>104</v>
      </c>
      <c r="J60" s="18">
        <f t="shared" si="9"/>
        <v>112</v>
      </c>
      <c r="K60" s="19">
        <f t="shared" si="10"/>
        <v>120</v>
      </c>
      <c r="L60" s="17">
        <f t="shared" si="11"/>
        <v>108</v>
      </c>
      <c r="M60" s="18">
        <f t="shared" si="12"/>
        <v>116</v>
      </c>
      <c r="N60" s="18">
        <f t="shared" si="13"/>
        <v>124</v>
      </c>
      <c r="O60" s="18">
        <f t="shared" si="14"/>
        <v>132</v>
      </c>
      <c r="P60" s="19">
        <f t="shared" si="15"/>
        <v>140</v>
      </c>
      <c r="Q60" s="17">
        <f t="shared" si="16"/>
        <v>128</v>
      </c>
      <c r="R60" s="18">
        <f t="shared" si="17"/>
        <v>136</v>
      </c>
      <c r="S60" s="18">
        <f t="shared" si="18"/>
        <v>144</v>
      </c>
      <c r="T60" s="18">
        <f t="shared" si="19"/>
        <v>152</v>
      </c>
      <c r="U60" s="19">
        <f t="shared" si="20"/>
        <v>160</v>
      </c>
      <c r="V60" s="17">
        <f t="shared" si="21"/>
        <v>148</v>
      </c>
      <c r="W60" s="18">
        <f t="shared" si="22"/>
        <v>156</v>
      </c>
      <c r="X60" s="18">
        <f t="shared" si="23"/>
        <v>164</v>
      </c>
      <c r="Y60" s="18">
        <f t="shared" si="24"/>
        <v>172</v>
      </c>
      <c r="Z60" s="19">
        <f t="shared" si="25"/>
        <v>180</v>
      </c>
      <c r="AA60" s="17">
        <f t="shared" si="26"/>
        <v>168</v>
      </c>
      <c r="AB60" s="18">
        <f t="shared" si="27"/>
        <v>176</v>
      </c>
      <c r="AC60" s="18">
        <f t="shared" si="28"/>
        <v>184</v>
      </c>
      <c r="AD60" s="18">
        <f t="shared" si="29"/>
        <v>192</v>
      </c>
      <c r="AE60" s="19">
        <f t="shared" si="29"/>
        <v>200</v>
      </c>
      <c r="AF60" s="2">
        <f>SUM(F60:$F$84)</f>
        <v>6.0470888763415755E-2</v>
      </c>
    </row>
    <row r="61" spans="3:32" x14ac:dyDescent="0.35">
      <c r="C61" s="5">
        <f t="shared" si="30"/>
        <v>1.7000000000000022</v>
      </c>
      <c r="D61" s="5">
        <f t="shared" si="5"/>
        <v>174</v>
      </c>
      <c r="E61" s="5">
        <f t="shared" si="2"/>
        <v>4.7024538688443468E-3</v>
      </c>
      <c r="F61" s="6">
        <f t="shared" si="3"/>
        <v>9.4053859990594468E-3</v>
      </c>
      <c r="G61" s="17">
        <f t="shared" si="6"/>
        <v>88.5</v>
      </c>
      <c r="H61" s="18">
        <f t="shared" si="7"/>
        <v>97</v>
      </c>
      <c r="I61" s="18">
        <f t="shared" si="8"/>
        <v>105.5</v>
      </c>
      <c r="J61" s="18">
        <f t="shared" si="9"/>
        <v>114</v>
      </c>
      <c r="K61" s="19">
        <f t="shared" si="10"/>
        <v>122.5</v>
      </c>
      <c r="L61" s="17">
        <f t="shared" si="11"/>
        <v>108.5</v>
      </c>
      <c r="M61" s="18">
        <f t="shared" si="12"/>
        <v>117</v>
      </c>
      <c r="N61" s="18">
        <f t="shared" si="13"/>
        <v>125.5</v>
      </c>
      <c r="O61" s="18">
        <f t="shared" si="14"/>
        <v>134</v>
      </c>
      <c r="P61" s="19">
        <f t="shared" si="15"/>
        <v>142.5</v>
      </c>
      <c r="Q61" s="17">
        <f t="shared" si="16"/>
        <v>128.5</v>
      </c>
      <c r="R61" s="18">
        <f t="shared" si="17"/>
        <v>137</v>
      </c>
      <c r="S61" s="18">
        <f t="shared" si="18"/>
        <v>145.5</v>
      </c>
      <c r="T61" s="18">
        <f t="shared" si="19"/>
        <v>154</v>
      </c>
      <c r="U61" s="19">
        <f t="shared" si="20"/>
        <v>162.5</v>
      </c>
      <c r="V61" s="17">
        <f t="shared" si="21"/>
        <v>148.5</v>
      </c>
      <c r="W61" s="18">
        <f t="shared" si="22"/>
        <v>157</v>
      </c>
      <c r="X61" s="18">
        <f t="shared" si="23"/>
        <v>165.5</v>
      </c>
      <c r="Y61" s="18">
        <f t="shared" si="24"/>
        <v>174</v>
      </c>
      <c r="Z61" s="19">
        <f t="shared" si="25"/>
        <v>182.5</v>
      </c>
      <c r="AA61" s="17">
        <f t="shared" si="26"/>
        <v>168.5</v>
      </c>
      <c r="AB61" s="18">
        <f t="shared" si="27"/>
        <v>177</v>
      </c>
      <c r="AC61" s="18">
        <f t="shared" si="28"/>
        <v>185.5</v>
      </c>
      <c r="AD61" s="18">
        <f t="shared" si="29"/>
        <v>194</v>
      </c>
      <c r="AE61" s="19">
        <f t="shared" si="29"/>
        <v>202.5</v>
      </c>
      <c r="AF61" s="2">
        <f>SUM(F61:$F$84)</f>
        <v>4.9378241237300592E-2</v>
      </c>
    </row>
    <row r="62" spans="3:32" x14ac:dyDescent="0.35">
      <c r="C62" s="5">
        <f t="shared" si="30"/>
        <v>1.8000000000000023</v>
      </c>
      <c r="D62" s="5">
        <f t="shared" si="5"/>
        <v>176</v>
      </c>
      <c r="E62" s="5">
        <f t="shared" si="2"/>
        <v>3.9475079150447069E-3</v>
      </c>
      <c r="F62" s="6">
        <f t="shared" si="3"/>
        <v>7.8954173099548552E-3</v>
      </c>
      <c r="G62" s="17">
        <f t="shared" si="6"/>
        <v>89</v>
      </c>
      <c r="H62" s="18">
        <f t="shared" si="7"/>
        <v>98</v>
      </c>
      <c r="I62" s="18">
        <f t="shared" si="8"/>
        <v>107</v>
      </c>
      <c r="J62" s="18">
        <f t="shared" si="9"/>
        <v>116</v>
      </c>
      <c r="K62" s="19">
        <f t="shared" si="10"/>
        <v>125</v>
      </c>
      <c r="L62" s="17">
        <f t="shared" si="11"/>
        <v>109</v>
      </c>
      <c r="M62" s="18">
        <f t="shared" si="12"/>
        <v>118</v>
      </c>
      <c r="N62" s="18">
        <f t="shared" si="13"/>
        <v>127</v>
      </c>
      <c r="O62" s="18">
        <f t="shared" si="14"/>
        <v>136</v>
      </c>
      <c r="P62" s="19">
        <f t="shared" si="15"/>
        <v>145</v>
      </c>
      <c r="Q62" s="17">
        <f t="shared" si="16"/>
        <v>129</v>
      </c>
      <c r="R62" s="18">
        <f t="shared" si="17"/>
        <v>138</v>
      </c>
      <c r="S62" s="18">
        <f t="shared" si="18"/>
        <v>147</v>
      </c>
      <c r="T62" s="18">
        <f t="shared" si="19"/>
        <v>156</v>
      </c>
      <c r="U62" s="19">
        <f t="shared" si="20"/>
        <v>165</v>
      </c>
      <c r="V62" s="17">
        <f t="shared" si="21"/>
        <v>149</v>
      </c>
      <c r="W62" s="18">
        <f t="shared" si="22"/>
        <v>158</v>
      </c>
      <c r="X62" s="18">
        <f t="shared" si="23"/>
        <v>167</v>
      </c>
      <c r="Y62" s="18">
        <f t="shared" si="24"/>
        <v>176</v>
      </c>
      <c r="Z62" s="19">
        <f t="shared" si="25"/>
        <v>185</v>
      </c>
      <c r="AA62" s="17">
        <f t="shared" si="26"/>
        <v>169</v>
      </c>
      <c r="AB62" s="18">
        <f t="shared" si="27"/>
        <v>178</v>
      </c>
      <c r="AC62" s="18">
        <f t="shared" si="28"/>
        <v>187</v>
      </c>
      <c r="AD62" s="18">
        <f t="shared" si="29"/>
        <v>196</v>
      </c>
      <c r="AE62" s="19">
        <f t="shared" si="29"/>
        <v>205</v>
      </c>
      <c r="AF62" s="2">
        <f>SUM(F62:$F$84)</f>
        <v>3.9972855238241151E-2</v>
      </c>
    </row>
    <row r="63" spans="3:32" x14ac:dyDescent="0.35">
      <c r="C63" s="5">
        <f t="shared" si="30"/>
        <v>1.9000000000000024</v>
      </c>
      <c r="D63" s="5">
        <f t="shared" si="5"/>
        <v>178</v>
      </c>
      <c r="E63" s="5">
        <f t="shared" si="2"/>
        <v>3.2807907387338302E-3</v>
      </c>
      <c r="F63" s="6">
        <f t="shared" si="3"/>
        <v>6.5619151491037092E-3</v>
      </c>
      <c r="G63" s="17">
        <f t="shared" si="6"/>
        <v>89.5</v>
      </c>
      <c r="H63" s="18">
        <f t="shared" si="7"/>
        <v>99</v>
      </c>
      <c r="I63" s="18">
        <f t="shared" si="8"/>
        <v>108.5</v>
      </c>
      <c r="J63" s="18">
        <f t="shared" si="9"/>
        <v>118</v>
      </c>
      <c r="K63" s="19">
        <f t="shared" si="10"/>
        <v>127.5</v>
      </c>
      <c r="L63" s="17">
        <f t="shared" si="11"/>
        <v>109.5</v>
      </c>
      <c r="M63" s="18">
        <f t="shared" si="12"/>
        <v>119</v>
      </c>
      <c r="N63" s="18">
        <f t="shared" si="13"/>
        <v>128.5</v>
      </c>
      <c r="O63" s="18">
        <f t="shared" si="14"/>
        <v>138</v>
      </c>
      <c r="P63" s="19">
        <f t="shared" si="15"/>
        <v>147.5</v>
      </c>
      <c r="Q63" s="17">
        <f t="shared" si="16"/>
        <v>129.5</v>
      </c>
      <c r="R63" s="18">
        <f t="shared" si="17"/>
        <v>139</v>
      </c>
      <c r="S63" s="18">
        <f t="shared" si="18"/>
        <v>148.5</v>
      </c>
      <c r="T63" s="18">
        <f t="shared" si="19"/>
        <v>158</v>
      </c>
      <c r="U63" s="19">
        <f t="shared" si="20"/>
        <v>167.5</v>
      </c>
      <c r="V63" s="17">
        <f t="shared" si="21"/>
        <v>149.5</v>
      </c>
      <c r="W63" s="18">
        <f t="shared" si="22"/>
        <v>159</v>
      </c>
      <c r="X63" s="18">
        <f t="shared" si="23"/>
        <v>168.5</v>
      </c>
      <c r="Y63" s="18">
        <f t="shared" si="24"/>
        <v>178</v>
      </c>
      <c r="Z63" s="19">
        <f t="shared" si="25"/>
        <v>187.5</v>
      </c>
      <c r="AA63" s="17">
        <f t="shared" si="26"/>
        <v>169.5</v>
      </c>
      <c r="AB63" s="18">
        <f t="shared" si="27"/>
        <v>179</v>
      </c>
      <c r="AC63" s="18">
        <f t="shared" si="28"/>
        <v>188.5</v>
      </c>
      <c r="AD63" s="18">
        <f t="shared" si="29"/>
        <v>198</v>
      </c>
      <c r="AE63" s="19">
        <f t="shared" si="29"/>
        <v>207.5</v>
      </c>
      <c r="AF63" s="2">
        <f>SUM(F63:$F$84)</f>
        <v>3.2077437928286288E-2</v>
      </c>
    </row>
    <row r="64" spans="3:32" x14ac:dyDescent="0.35">
      <c r="C64" s="5">
        <f t="shared" si="30"/>
        <v>2.0000000000000022</v>
      </c>
      <c r="D64" s="5">
        <f t="shared" si="5"/>
        <v>180</v>
      </c>
      <c r="E64" s="5">
        <f t="shared" si="2"/>
        <v>2.6995483256594031E-3</v>
      </c>
      <c r="F64" s="6">
        <f t="shared" si="3"/>
        <v>5.3993712079053579E-3</v>
      </c>
      <c r="G64" s="14">
        <f t="shared" si="6"/>
        <v>90</v>
      </c>
      <c r="H64" s="21">
        <f t="shared" si="7"/>
        <v>100</v>
      </c>
      <c r="I64" s="15">
        <f t="shared" si="8"/>
        <v>110</v>
      </c>
      <c r="J64" s="15">
        <f t="shared" si="9"/>
        <v>120</v>
      </c>
      <c r="K64" s="16">
        <f t="shared" si="10"/>
        <v>130</v>
      </c>
      <c r="L64" s="14">
        <f t="shared" si="11"/>
        <v>110</v>
      </c>
      <c r="M64" s="15">
        <f t="shared" si="12"/>
        <v>120</v>
      </c>
      <c r="N64" s="15">
        <f t="shared" si="13"/>
        <v>130</v>
      </c>
      <c r="O64" s="15">
        <f t="shared" si="14"/>
        <v>140</v>
      </c>
      <c r="P64" s="22">
        <f t="shared" si="15"/>
        <v>150</v>
      </c>
      <c r="Q64" s="14">
        <f t="shared" si="16"/>
        <v>130</v>
      </c>
      <c r="R64" s="15">
        <f t="shared" si="17"/>
        <v>140</v>
      </c>
      <c r="S64" s="23">
        <f t="shared" si="18"/>
        <v>150</v>
      </c>
      <c r="T64" s="15">
        <f t="shared" si="19"/>
        <v>160</v>
      </c>
      <c r="U64" s="16">
        <f t="shared" si="20"/>
        <v>170</v>
      </c>
      <c r="V64" s="26">
        <f t="shared" si="21"/>
        <v>150</v>
      </c>
      <c r="W64" s="15">
        <f t="shared" si="22"/>
        <v>160</v>
      </c>
      <c r="X64" s="15">
        <f t="shared" si="23"/>
        <v>170</v>
      </c>
      <c r="Y64" s="15">
        <f t="shared" si="24"/>
        <v>180</v>
      </c>
      <c r="Z64" s="16">
        <f t="shared" si="25"/>
        <v>190</v>
      </c>
      <c r="AA64" s="14">
        <f t="shared" si="26"/>
        <v>170</v>
      </c>
      <c r="AB64" s="15">
        <f t="shared" si="27"/>
        <v>180</v>
      </c>
      <c r="AC64" s="15">
        <f t="shared" si="28"/>
        <v>190</v>
      </c>
      <c r="AD64" s="15">
        <f t="shared" si="29"/>
        <v>200</v>
      </c>
      <c r="AE64" s="16">
        <f t="shared" si="29"/>
        <v>210</v>
      </c>
      <c r="AF64" s="2">
        <f>SUM(F64:$F$84)</f>
        <v>2.5515522779182582E-2</v>
      </c>
    </row>
    <row r="65" spans="3:32" x14ac:dyDescent="0.35">
      <c r="C65" s="5">
        <f t="shared" si="30"/>
        <v>2.1000000000000023</v>
      </c>
      <c r="D65" s="5">
        <f t="shared" si="5"/>
        <v>182</v>
      </c>
      <c r="E65" s="5">
        <f t="shared" si="2"/>
        <v>2.1991797990213598E-3</v>
      </c>
      <c r="F65" s="6">
        <f t="shared" si="3"/>
        <v>4.398583264829157E-3</v>
      </c>
      <c r="G65" s="17">
        <f t="shared" si="6"/>
        <v>90.5</v>
      </c>
      <c r="H65" s="18">
        <f t="shared" si="7"/>
        <v>101</v>
      </c>
      <c r="I65" s="18">
        <f t="shared" si="8"/>
        <v>111.5</v>
      </c>
      <c r="J65" s="18">
        <f t="shared" si="9"/>
        <v>122</v>
      </c>
      <c r="K65" s="19">
        <f t="shared" si="10"/>
        <v>132.5</v>
      </c>
      <c r="L65" s="17">
        <f t="shared" si="11"/>
        <v>110.5</v>
      </c>
      <c r="M65" s="18">
        <f t="shared" si="12"/>
        <v>121</v>
      </c>
      <c r="N65" s="18">
        <f t="shared" si="13"/>
        <v>131.5</v>
      </c>
      <c r="O65" s="18">
        <f t="shared" si="14"/>
        <v>142</v>
      </c>
      <c r="P65" s="19">
        <f t="shared" si="15"/>
        <v>152.5</v>
      </c>
      <c r="Q65" s="17">
        <f t="shared" si="16"/>
        <v>130.5</v>
      </c>
      <c r="R65" s="18">
        <f t="shared" si="17"/>
        <v>141</v>
      </c>
      <c r="S65" s="18">
        <f t="shared" si="18"/>
        <v>151.5</v>
      </c>
      <c r="T65" s="18">
        <f t="shared" si="19"/>
        <v>162</v>
      </c>
      <c r="U65" s="19">
        <f t="shared" si="20"/>
        <v>172.5</v>
      </c>
      <c r="V65" s="17">
        <f t="shared" si="21"/>
        <v>150.5</v>
      </c>
      <c r="W65" s="18">
        <f t="shared" si="22"/>
        <v>161</v>
      </c>
      <c r="X65" s="18">
        <f t="shared" si="23"/>
        <v>171.5</v>
      </c>
      <c r="Y65" s="18">
        <f t="shared" si="24"/>
        <v>182</v>
      </c>
      <c r="Z65" s="19">
        <f t="shared" si="25"/>
        <v>192.5</v>
      </c>
      <c r="AA65" s="17">
        <f t="shared" si="26"/>
        <v>170.5</v>
      </c>
      <c r="AB65" s="18">
        <f t="shared" si="27"/>
        <v>181</v>
      </c>
      <c r="AC65" s="18">
        <f t="shared" si="28"/>
        <v>191.5</v>
      </c>
      <c r="AD65" s="18">
        <f t="shared" si="29"/>
        <v>202</v>
      </c>
      <c r="AE65" s="19">
        <f t="shared" si="29"/>
        <v>212.5</v>
      </c>
      <c r="AF65" s="2">
        <f>SUM(F65:$F$84)</f>
        <v>2.0116151571277222E-2</v>
      </c>
    </row>
    <row r="66" spans="3:32" x14ac:dyDescent="0.35">
      <c r="C66" s="5">
        <f t="shared" si="30"/>
        <v>2.2000000000000024</v>
      </c>
      <c r="D66" s="5">
        <f t="shared" si="5"/>
        <v>184</v>
      </c>
      <c r="E66" s="5">
        <f t="shared" si="2"/>
        <v>1.773729642311571E-3</v>
      </c>
      <c r="F66" s="6">
        <f t="shared" si="3"/>
        <v>3.5476396811551947E-3</v>
      </c>
      <c r="G66" s="17">
        <f t="shared" si="6"/>
        <v>91</v>
      </c>
      <c r="H66" s="18">
        <f t="shared" si="7"/>
        <v>102</v>
      </c>
      <c r="I66" s="18">
        <f t="shared" si="8"/>
        <v>113</v>
      </c>
      <c r="J66" s="18">
        <f t="shared" si="9"/>
        <v>124</v>
      </c>
      <c r="K66" s="19">
        <f t="shared" si="10"/>
        <v>135</v>
      </c>
      <c r="L66" s="17">
        <f t="shared" si="11"/>
        <v>111</v>
      </c>
      <c r="M66" s="18">
        <f t="shared" si="12"/>
        <v>122</v>
      </c>
      <c r="N66" s="18">
        <f t="shared" si="13"/>
        <v>133</v>
      </c>
      <c r="O66" s="18">
        <f t="shared" si="14"/>
        <v>144</v>
      </c>
      <c r="P66" s="19">
        <f t="shared" si="15"/>
        <v>155</v>
      </c>
      <c r="Q66" s="17">
        <f t="shared" si="16"/>
        <v>131</v>
      </c>
      <c r="R66" s="18">
        <f t="shared" si="17"/>
        <v>142</v>
      </c>
      <c r="S66" s="18">
        <f t="shared" si="18"/>
        <v>153</v>
      </c>
      <c r="T66" s="18">
        <f t="shared" si="19"/>
        <v>164</v>
      </c>
      <c r="U66" s="19">
        <f t="shared" si="20"/>
        <v>175</v>
      </c>
      <c r="V66" s="17">
        <f t="shared" si="21"/>
        <v>151</v>
      </c>
      <c r="W66" s="18">
        <f t="shared" si="22"/>
        <v>162</v>
      </c>
      <c r="X66" s="18">
        <f t="shared" si="23"/>
        <v>173</v>
      </c>
      <c r="Y66" s="18">
        <f t="shared" si="24"/>
        <v>184</v>
      </c>
      <c r="Z66" s="19">
        <f t="shared" si="25"/>
        <v>195</v>
      </c>
      <c r="AA66" s="17">
        <f t="shared" si="26"/>
        <v>171</v>
      </c>
      <c r="AB66" s="18">
        <f t="shared" si="27"/>
        <v>182</v>
      </c>
      <c r="AC66" s="18">
        <f t="shared" si="28"/>
        <v>193</v>
      </c>
      <c r="AD66" s="18">
        <f t="shared" si="29"/>
        <v>204</v>
      </c>
      <c r="AE66" s="19">
        <f t="shared" si="29"/>
        <v>215</v>
      </c>
      <c r="AF66" s="2">
        <f>SUM(F66:$F$84)</f>
        <v>1.5717568306448073E-2</v>
      </c>
    </row>
    <row r="67" spans="3:32" x14ac:dyDescent="0.35">
      <c r="C67" s="5">
        <f t="shared" si="30"/>
        <v>2.3000000000000025</v>
      </c>
      <c r="D67" s="5">
        <f t="shared" si="5"/>
        <v>186</v>
      </c>
      <c r="E67" s="5">
        <f t="shared" si="2"/>
        <v>1.4163518870800593E-3</v>
      </c>
      <c r="F67" s="6">
        <f t="shared" si="3"/>
        <v>2.8328478237167709E-3</v>
      </c>
      <c r="G67" s="17">
        <f t="shared" si="6"/>
        <v>91.5</v>
      </c>
      <c r="H67" s="18">
        <f t="shared" si="7"/>
        <v>103</v>
      </c>
      <c r="I67" s="18">
        <f t="shared" si="8"/>
        <v>114.5</v>
      </c>
      <c r="J67" s="18">
        <f t="shared" si="9"/>
        <v>126</v>
      </c>
      <c r="K67" s="19">
        <f t="shared" si="10"/>
        <v>137.5</v>
      </c>
      <c r="L67" s="17">
        <f t="shared" si="11"/>
        <v>111.5</v>
      </c>
      <c r="M67" s="18">
        <f t="shared" si="12"/>
        <v>123</v>
      </c>
      <c r="N67" s="18">
        <f t="shared" si="13"/>
        <v>134.5</v>
      </c>
      <c r="O67" s="18">
        <f t="shared" si="14"/>
        <v>146</v>
      </c>
      <c r="P67" s="19">
        <f t="shared" si="15"/>
        <v>157.5</v>
      </c>
      <c r="Q67" s="17">
        <f t="shared" si="16"/>
        <v>131.5</v>
      </c>
      <c r="R67" s="18">
        <f t="shared" si="17"/>
        <v>143</v>
      </c>
      <c r="S67" s="18">
        <f t="shared" si="18"/>
        <v>154.5</v>
      </c>
      <c r="T67" s="18">
        <f t="shared" si="19"/>
        <v>166</v>
      </c>
      <c r="U67" s="19">
        <f t="shared" si="20"/>
        <v>177.5</v>
      </c>
      <c r="V67" s="17">
        <f t="shared" si="21"/>
        <v>151.5</v>
      </c>
      <c r="W67" s="18">
        <f t="shared" si="22"/>
        <v>163</v>
      </c>
      <c r="X67" s="18">
        <f t="shared" si="23"/>
        <v>174.5</v>
      </c>
      <c r="Y67" s="18">
        <f t="shared" si="24"/>
        <v>186</v>
      </c>
      <c r="Z67" s="19">
        <f t="shared" si="25"/>
        <v>197.5</v>
      </c>
      <c r="AA67" s="17">
        <f t="shared" si="26"/>
        <v>171.5</v>
      </c>
      <c r="AB67" s="18">
        <f t="shared" si="27"/>
        <v>183</v>
      </c>
      <c r="AC67" s="18">
        <f t="shared" si="28"/>
        <v>194.5</v>
      </c>
      <c r="AD67" s="18">
        <f t="shared" si="29"/>
        <v>206</v>
      </c>
      <c r="AE67" s="19">
        <f t="shared" si="29"/>
        <v>217.5</v>
      </c>
      <c r="AF67" s="2">
        <f>SUM(F67:$F$84)</f>
        <v>1.2169928625292877E-2</v>
      </c>
    </row>
    <row r="68" spans="3:32" x14ac:dyDescent="0.35">
      <c r="C68" s="5">
        <f t="shared" si="30"/>
        <v>2.4000000000000026</v>
      </c>
      <c r="D68" s="5">
        <f t="shared" si="5"/>
        <v>188</v>
      </c>
      <c r="E68" s="5">
        <f t="shared" si="2"/>
        <v>1.1197265147421451E-3</v>
      </c>
      <c r="F68" s="6">
        <f t="shared" si="3"/>
        <v>2.2395669108646815E-3</v>
      </c>
      <c r="G68" s="17">
        <f t="shared" si="6"/>
        <v>92</v>
      </c>
      <c r="H68" s="18">
        <f t="shared" si="7"/>
        <v>104</v>
      </c>
      <c r="I68" s="18">
        <f t="shared" si="8"/>
        <v>116</v>
      </c>
      <c r="J68" s="18">
        <f t="shared" si="9"/>
        <v>128</v>
      </c>
      <c r="K68" s="19">
        <f t="shared" si="10"/>
        <v>140</v>
      </c>
      <c r="L68" s="17">
        <f t="shared" si="11"/>
        <v>112</v>
      </c>
      <c r="M68" s="18">
        <f t="shared" si="12"/>
        <v>124</v>
      </c>
      <c r="N68" s="18">
        <f t="shared" si="13"/>
        <v>136</v>
      </c>
      <c r="O68" s="18">
        <f t="shared" si="14"/>
        <v>148</v>
      </c>
      <c r="P68" s="19">
        <f t="shared" si="15"/>
        <v>160</v>
      </c>
      <c r="Q68" s="17">
        <f t="shared" si="16"/>
        <v>132</v>
      </c>
      <c r="R68" s="18">
        <f t="shared" si="17"/>
        <v>144</v>
      </c>
      <c r="S68" s="18">
        <f t="shared" si="18"/>
        <v>156</v>
      </c>
      <c r="T68" s="18">
        <f t="shared" si="19"/>
        <v>168</v>
      </c>
      <c r="U68" s="19">
        <f t="shared" si="20"/>
        <v>180</v>
      </c>
      <c r="V68" s="17">
        <f t="shared" si="21"/>
        <v>152</v>
      </c>
      <c r="W68" s="18">
        <f t="shared" si="22"/>
        <v>164</v>
      </c>
      <c r="X68" s="18">
        <f t="shared" si="23"/>
        <v>176</v>
      </c>
      <c r="Y68" s="18">
        <f t="shared" si="24"/>
        <v>188</v>
      </c>
      <c r="Z68" s="19">
        <f t="shared" si="25"/>
        <v>200</v>
      </c>
      <c r="AA68" s="17">
        <f t="shared" si="26"/>
        <v>172</v>
      </c>
      <c r="AB68" s="18">
        <f t="shared" si="27"/>
        <v>184</v>
      </c>
      <c r="AC68" s="18">
        <f t="shared" si="28"/>
        <v>196</v>
      </c>
      <c r="AD68" s="18">
        <f t="shared" si="29"/>
        <v>208</v>
      </c>
      <c r="AE68" s="19">
        <f t="shared" si="29"/>
        <v>220</v>
      </c>
      <c r="AF68" s="2">
        <f>SUM(F68:$F$84)</f>
        <v>9.3370808015761052E-3</v>
      </c>
    </row>
    <row r="69" spans="3:32" x14ac:dyDescent="0.35">
      <c r="C69" s="5">
        <f t="shared" si="30"/>
        <v>2.5000000000000027</v>
      </c>
      <c r="D69" s="5">
        <f t="shared" si="5"/>
        <v>190</v>
      </c>
      <c r="E69" s="5">
        <f t="shared" ref="E69:E84" si="31">_xlfn.NORM.DIST(D69,$D$1,$D$2,FALSE)</f>
        <v>8.7641502467842702E-4</v>
      </c>
      <c r="F69" s="6">
        <f t="shared" ref="F69:F84" si="32">E69/SUM($E$4:$E$84)</f>
        <v>1.7529191848301075E-3</v>
      </c>
      <c r="G69" s="17">
        <f t="shared" si="6"/>
        <v>92.5</v>
      </c>
      <c r="H69" s="18">
        <f t="shared" si="7"/>
        <v>105</v>
      </c>
      <c r="I69" s="18">
        <f t="shared" si="8"/>
        <v>117.5</v>
      </c>
      <c r="J69" s="18">
        <f t="shared" si="9"/>
        <v>130</v>
      </c>
      <c r="K69" s="19">
        <f t="shared" si="10"/>
        <v>142.5</v>
      </c>
      <c r="L69" s="17">
        <f t="shared" si="11"/>
        <v>112.5</v>
      </c>
      <c r="M69" s="18">
        <f t="shared" si="12"/>
        <v>125</v>
      </c>
      <c r="N69" s="18">
        <f t="shared" si="13"/>
        <v>137.5</v>
      </c>
      <c r="O69" s="23">
        <f t="shared" si="14"/>
        <v>150</v>
      </c>
      <c r="P69" s="19">
        <f t="shared" si="15"/>
        <v>162.5</v>
      </c>
      <c r="Q69" s="17">
        <f t="shared" si="16"/>
        <v>132.5</v>
      </c>
      <c r="R69" s="18">
        <f t="shared" si="17"/>
        <v>145</v>
      </c>
      <c r="S69" s="18">
        <f t="shared" si="18"/>
        <v>157.5</v>
      </c>
      <c r="T69" s="18">
        <f t="shared" si="19"/>
        <v>170</v>
      </c>
      <c r="U69" s="19">
        <f t="shared" si="20"/>
        <v>182.5</v>
      </c>
      <c r="V69" s="17">
        <f t="shared" si="21"/>
        <v>152.5</v>
      </c>
      <c r="W69" s="18">
        <f t="shared" si="22"/>
        <v>165</v>
      </c>
      <c r="X69" s="18">
        <f t="shared" si="23"/>
        <v>177.5</v>
      </c>
      <c r="Y69" s="18">
        <f t="shared" si="24"/>
        <v>190</v>
      </c>
      <c r="Z69" s="19">
        <f t="shared" si="25"/>
        <v>202.5</v>
      </c>
      <c r="AA69" s="17">
        <f t="shared" si="26"/>
        <v>172.5</v>
      </c>
      <c r="AB69" s="18">
        <f t="shared" si="27"/>
        <v>185</v>
      </c>
      <c r="AC69" s="18">
        <f t="shared" si="28"/>
        <v>197.5</v>
      </c>
      <c r="AD69" s="18">
        <f t="shared" si="29"/>
        <v>210</v>
      </c>
      <c r="AE69" s="19">
        <f t="shared" si="29"/>
        <v>222.5</v>
      </c>
      <c r="AF69" s="2">
        <f>SUM(F69:$F$84)</f>
        <v>7.0975138907114228E-3</v>
      </c>
    </row>
    <row r="70" spans="3:32" x14ac:dyDescent="0.35">
      <c r="C70" s="5">
        <f t="shared" si="30"/>
        <v>2.6000000000000028</v>
      </c>
      <c r="D70" s="5">
        <f t="shared" ref="D70:D84" si="33">D69+$D$2/10</f>
        <v>192</v>
      </c>
      <c r="E70" s="5">
        <f t="shared" si="31"/>
        <v>6.7914846168428062E-4</v>
      </c>
      <c r="F70" s="6">
        <f t="shared" si="32"/>
        <v>1.3583659959173389E-3</v>
      </c>
      <c r="G70" s="17">
        <f t="shared" ref="G70:G84" si="34">G69+G$2/10</f>
        <v>93</v>
      </c>
      <c r="H70" s="18">
        <f t="shared" ref="H70:H84" si="35">H69+H$2/10</f>
        <v>106</v>
      </c>
      <c r="I70" s="18">
        <f t="shared" ref="I70:I84" si="36">I69+I$2/10</f>
        <v>119</v>
      </c>
      <c r="J70" s="18">
        <f t="shared" ref="J70:J84" si="37">J69+J$2/10</f>
        <v>132</v>
      </c>
      <c r="K70" s="19">
        <f t="shared" ref="K70:K84" si="38">K69+K$2/10</f>
        <v>145</v>
      </c>
      <c r="L70" s="17">
        <f t="shared" ref="L70:L84" si="39">L69+L$2/10</f>
        <v>113</v>
      </c>
      <c r="M70" s="18">
        <f t="shared" ref="M70:M84" si="40">M69+M$2/10</f>
        <v>126</v>
      </c>
      <c r="N70" s="18">
        <f t="shared" ref="N70:N84" si="41">N69+N$2/10</f>
        <v>139</v>
      </c>
      <c r="O70" s="18">
        <f t="shared" ref="O70:O84" si="42">O69+O$2/10</f>
        <v>152</v>
      </c>
      <c r="P70" s="19">
        <f t="shared" ref="P70:P84" si="43">P69+P$2/10</f>
        <v>165</v>
      </c>
      <c r="Q70" s="17">
        <f t="shared" ref="Q70:Q84" si="44">Q69+Q$2/10</f>
        <v>133</v>
      </c>
      <c r="R70" s="18">
        <f t="shared" ref="R70:R84" si="45">R69+R$2/10</f>
        <v>146</v>
      </c>
      <c r="S70" s="18">
        <f t="shared" ref="S70:S84" si="46">S69+S$2/10</f>
        <v>159</v>
      </c>
      <c r="T70" s="18">
        <f t="shared" ref="T70:T84" si="47">T69+T$2/10</f>
        <v>172</v>
      </c>
      <c r="U70" s="19">
        <f t="shared" ref="U70:U84" si="48">U69+U$2/10</f>
        <v>185</v>
      </c>
      <c r="V70" s="17">
        <f t="shared" ref="V70:V84" si="49">V69+V$2/10</f>
        <v>153</v>
      </c>
      <c r="W70" s="18">
        <f t="shared" ref="W70:W84" si="50">W69+W$2/10</f>
        <v>166</v>
      </c>
      <c r="X70" s="18">
        <f t="shared" ref="X70:X84" si="51">X69+X$2/10</f>
        <v>179</v>
      </c>
      <c r="Y70" s="18">
        <f t="shared" ref="Y70:Y84" si="52">Y69+Y$2/10</f>
        <v>192</v>
      </c>
      <c r="Z70" s="19">
        <f t="shared" ref="Z70:Z84" si="53">Z69+Z$2/10</f>
        <v>205</v>
      </c>
      <c r="AA70" s="17">
        <f t="shared" ref="AA70:AA84" si="54">AA69+AA$2/10</f>
        <v>173</v>
      </c>
      <c r="AB70" s="18">
        <f t="shared" ref="AB70:AB84" si="55">AB69+AB$2/10</f>
        <v>186</v>
      </c>
      <c r="AC70" s="18">
        <f t="shared" ref="AC70:AC84" si="56">AC69+AC$2/10</f>
        <v>199</v>
      </c>
      <c r="AD70" s="18">
        <f t="shared" ref="AD70:AE84" si="57">AD69+AD$2/10</f>
        <v>212</v>
      </c>
      <c r="AE70" s="19">
        <f t="shared" si="57"/>
        <v>225</v>
      </c>
      <c r="AF70" s="2">
        <f>SUM(F70:$F$84)</f>
        <v>5.3445947058813155E-3</v>
      </c>
    </row>
    <row r="71" spans="3:32" x14ac:dyDescent="0.35">
      <c r="C71" s="5">
        <f t="shared" si="30"/>
        <v>2.7000000000000028</v>
      </c>
      <c r="D71" s="5">
        <f t="shared" si="33"/>
        <v>194</v>
      </c>
      <c r="E71" s="5">
        <f t="shared" si="31"/>
        <v>5.2104674072112956E-4</v>
      </c>
      <c r="F71" s="6">
        <f t="shared" si="32"/>
        <v>1.0421464743126613E-3</v>
      </c>
      <c r="G71" s="17">
        <f t="shared" si="34"/>
        <v>93.5</v>
      </c>
      <c r="H71" s="18">
        <f t="shared" si="35"/>
        <v>107</v>
      </c>
      <c r="I71" s="18">
        <f t="shared" si="36"/>
        <v>120.5</v>
      </c>
      <c r="J71" s="18">
        <f t="shared" si="37"/>
        <v>134</v>
      </c>
      <c r="K71" s="19">
        <f t="shared" si="38"/>
        <v>147.5</v>
      </c>
      <c r="L71" s="17">
        <f t="shared" si="39"/>
        <v>113.5</v>
      </c>
      <c r="M71" s="18">
        <f t="shared" si="40"/>
        <v>127</v>
      </c>
      <c r="N71" s="18">
        <f t="shared" si="41"/>
        <v>140.5</v>
      </c>
      <c r="O71" s="18">
        <f t="shared" si="42"/>
        <v>154</v>
      </c>
      <c r="P71" s="19">
        <f t="shared" si="43"/>
        <v>167.5</v>
      </c>
      <c r="Q71" s="17">
        <f t="shared" si="44"/>
        <v>133.5</v>
      </c>
      <c r="R71" s="18">
        <f t="shared" si="45"/>
        <v>147</v>
      </c>
      <c r="S71" s="18">
        <f t="shared" si="46"/>
        <v>160.5</v>
      </c>
      <c r="T71" s="18">
        <f t="shared" si="47"/>
        <v>174</v>
      </c>
      <c r="U71" s="19">
        <f t="shared" si="48"/>
        <v>187.5</v>
      </c>
      <c r="V71" s="17">
        <f t="shared" si="49"/>
        <v>153.5</v>
      </c>
      <c r="W71" s="18">
        <f t="shared" si="50"/>
        <v>167</v>
      </c>
      <c r="X71" s="18">
        <f t="shared" si="51"/>
        <v>180.5</v>
      </c>
      <c r="Y71" s="18">
        <f t="shared" si="52"/>
        <v>194</v>
      </c>
      <c r="Z71" s="19">
        <f t="shared" si="53"/>
        <v>207.5</v>
      </c>
      <c r="AA71" s="17">
        <f t="shared" si="54"/>
        <v>173.5</v>
      </c>
      <c r="AB71" s="18">
        <f t="shared" si="55"/>
        <v>187</v>
      </c>
      <c r="AC71" s="18">
        <f t="shared" si="56"/>
        <v>200.5</v>
      </c>
      <c r="AD71" s="18">
        <f t="shared" si="57"/>
        <v>214</v>
      </c>
      <c r="AE71" s="19">
        <f t="shared" si="57"/>
        <v>227.5</v>
      </c>
      <c r="AF71" s="2">
        <f>SUM(F71:$F$84)</f>
        <v>3.9862287099639761E-3</v>
      </c>
    </row>
    <row r="72" spans="3:32" x14ac:dyDescent="0.35">
      <c r="C72" s="5">
        <f t="shared" si="30"/>
        <v>2.8000000000000029</v>
      </c>
      <c r="D72" s="5">
        <f t="shared" si="33"/>
        <v>196</v>
      </c>
      <c r="E72" s="5">
        <f t="shared" si="31"/>
        <v>3.9577257914899847E-4</v>
      </c>
      <c r="F72" s="6">
        <f t="shared" si="32"/>
        <v>7.9158541020508412E-4</v>
      </c>
      <c r="G72" s="17">
        <f t="shared" si="34"/>
        <v>94</v>
      </c>
      <c r="H72" s="18">
        <f t="shared" si="35"/>
        <v>108</v>
      </c>
      <c r="I72" s="18">
        <f t="shared" si="36"/>
        <v>122</v>
      </c>
      <c r="J72" s="18">
        <f t="shared" si="37"/>
        <v>136</v>
      </c>
      <c r="K72" s="22">
        <f t="shared" si="38"/>
        <v>150</v>
      </c>
      <c r="L72" s="17">
        <f t="shared" si="39"/>
        <v>114</v>
      </c>
      <c r="M72" s="18">
        <f t="shared" si="40"/>
        <v>128</v>
      </c>
      <c r="N72" s="18">
        <f t="shared" si="41"/>
        <v>142</v>
      </c>
      <c r="O72" s="18">
        <f t="shared" si="42"/>
        <v>156</v>
      </c>
      <c r="P72" s="19">
        <f t="shared" si="43"/>
        <v>170</v>
      </c>
      <c r="Q72" s="17">
        <f t="shared" si="44"/>
        <v>134</v>
      </c>
      <c r="R72" s="18">
        <f t="shared" si="45"/>
        <v>148</v>
      </c>
      <c r="S72" s="18">
        <f t="shared" si="46"/>
        <v>162</v>
      </c>
      <c r="T72" s="18">
        <f t="shared" si="47"/>
        <v>176</v>
      </c>
      <c r="U72" s="19">
        <f t="shared" si="48"/>
        <v>190</v>
      </c>
      <c r="V72" s="17">
        <f t="shared" si="49"/>
        <v>154</v>
      </c>
      <c r="W72" s="18">
        <f t="shared" si="50"/>
        <v>168</v>
      </c>
      <c r="X72" s="18">
        <f t="shared" si="51"/>
        <v>182</v>
      </c>
      <c r="Y72" s="18">
        <f t="shared" si="52"/>
        <v>196</v>
      </c>
      <c r="Z72" s="19">
        <f t="shared" si="53"/>
        <v>210</v>
      </c>
      <c r="AA72" s="17">
        <f t="shared" si="54"/>
        <v>174</v>
      </c>
      <c r="AB72" s="18">
        <f t="shared" si="55"/>
        <v>188</v>
      </c>
      <c r="AC72" s="18">
        <f t="shared" si="56"/>
        <v>202</v>
      </c>
      <c r="AD72" s="18">
        <f t="shared" si="57"/>
        <v>216</v>
      </c>
      <c r="AE72" s="19">
        <f t="shared" si="57"/>
        <v>230</v>
      </c>
      <c r="AF72" s="2">
        <f>SUM(F72:$F$84)</f>
        <v>2.9440822356513155E-3</v>
      </c>
    </row>
    <row r="73" spans="3:32" x14ac:dyDescent="0.35">
      <c r="C73" s="5">
        <f t="shared" si="30"/>
        <v>2.900000000000003</v>
      </c>
      <c r="D73" s="5">
        <f t="shared" si="33"/>
        <v>198</v>
      </c>
      <c r="E73" s="5">
        <f t="shared" si="31"/>
        <v>2.9762662098879267E-4</v>
      </c>
      <c r="F73" s="6">
        <f t="shared" si="32"/>
        <v>5.9528351198547848E-4</v>
      </c>
      <c r="G73" s="17">
        <f t="shared" si="34"/>
        <v>94.5</v>
      </c>
      <c r="H73" s="18">
        <f t="shared" si="35"/>
        <v>109</v>
      </c>
      <c r="I73" s="18">
        <f t="shared" si="36"/>
        <v>123.5</v>
      </c>
      <c r="J73" s="18">
        <f t="shared" si="37"/>
        <v>138</v>
      </c>
      <c r="K73" s="19">
        <f t="shared" si="38"/>
        <v>152.5</v>
      </c>
      <c r="L73" s="17">
        <f t="shared" si="39"/>
        <v>114.5</v>
      </c>
      <c r="M73" s="18">
        <f t="shared" si="40"/>
        <v>129</v>
      </c>
      <c r="N73" s="18">
        <f t="shared" si="41"/>
        <v>143.5</v>
      </c>
      <c r="O73" s="18">
        <f t="shared" si="42"/>
        <v>158</v>
      </c>
      <c r="P73" s="19">
        <f t="shared" si="43"/>
        <v>172.5</v>
      </c>
      <c r="Q73" s="17">
        <f t="shared" si="44"/>
        <v>134.5</v>
      </c>
      <c r="R73" s="18">
        <f t="shared" si="45"/>
        <v>149</v>
      </c>
      <c r="S73" s="18">
        <f t="shared" si="46"/>
        <v>163.5</v>
      </c>
      <c r="T73" s="18">
        <f t="shared" si="47"/>
        <v>178</v>
      </c>
      <c r="U73" s="19">
        <f t="shared" si="48"/>
        <v>192.5</v>
      </c>
      <c r="V73" s="17">
        <f t="shared" si="49"/>
        <v>154.5</v>
      </c>
      <c r="W73" s="18">
        <f t="shared" si="50"/>
        <v>169</v>
      </c>
      <c r="X73" s="18">
        <f t="shared" si="51"/>
        <v>183.5</v>
      </c>
      <c r="Y73" s="18">
        <f t="shared" si="52"/>
        <v>198</v>
      </c>
      <c r="Z73" s="19">
        <f t="shared" si="53"/>
        <v>212.5</v>
      </c>
      <c r="AA73" s="17">
        <f t="shared" si="54"/>
        <v>174.5</v>
      </c>
      <c r="AB73" s="18">
        <f t="shared" si="55"/>
        <v>189</v>
      </c>
      <c r="AC73" s="18">
        <f t="shared" si="56"/>
        <v>203.5</v>
      </c>
      <c r="AD73" s="18">
        <f t="shared" si="57"/>
        <v>218</v>
      </c>
      <c r="AE73" s="19">
        <f t="shared" si="57"/>
        <v>232.5</v>
      </c>
      <c r="AF73" s="2">
        <f>SUM(F73:$F$84)</f>
        <v>2.1524968254462312E-3</v>
      </c>
    </row>
    <row r="74" spans="3:32" x14ac:dyDescent="0.35">
      <c r="C74" s="5">
        <f t="shared" si="30"/>
        <v>3.0000000000000031</v>
      </c>
      <c r="D74" s="5">
        <f t="shared" si="33"/>
        <v>200</v>
      </c>
      <c r="E74" s="5">
        <f t="shared" si="31"/>
        <v>2.2159242059690038E-4</v>
      </c>
      <c r="F74" s="6">
        <f t="shared" si="32"/>
        <v>4.4320737817083003E-4</v>
      </c>
      <c r="G74" s="14">
        <f t="shared" si="34"/>
        <v>95</v>
      </c>
      <c r="H74" s="15">
        <f t="shared" si="35"/>
        <v>110</v>
      </c>
      <c r="I74" s="15">
        <f t="shared" si="36"/>
        <v>125</v>
      </c>
      <c r="J74" s="15">
        <f t="shared" si="37"/>
        <v>140</v>
      </c>
      <c r="K74" s="16">
        <f t="shared" si="38"/>
        <v>155</v>
      </c>
      <c r="L74" s="14">
        <f t="shared" si="39"/>
        <v>115</v>
      </c>
      <c r="M74" s="15">
        <f t="shared" si="40"/>
        <v>130</v>
      </c>
      <c r="N74" s="15">
        <f t="shared" si="41"/>
        <v>145</v>
      </c>
      <c r="O74" s="15">
        <f t="shared" si="42"/>
        <v>160</v>
      </c>
      <c r="P74" s="16">
        <f t="shared" si="43"/>
        <v>175</v>
      </c>
      <c r="Q74" s="14">
        <f t="shared" si="44"/>
        <v>135</v>
      </c>
      <c r="R74" s="23">
        <f t="shared" si="45"/>
        <v>150</v>
      </c>
      <c r="S74" s="15">
        <f t="shared" si="46"/>
        <v>165</v>
      </c>
      <c r="T74" s="15">
        <f t="shared" si="47"/>
        <v>180</v>
      </c>
      <c r="U74" s="16">
        <f t="shared" si="48"/>
        <v>195</v>
      </c>
      <c r="V74" s="14">
        <f t="shared" si="49"/>
        <v>155</v>
      </c>
      <c r="W74" s="15">
        <f t="shared" si="50"/>
        <v>170</v>
      </c>
      <c r="X74" s="15">
        <f t="shared" si="51"/>
        <v>185</v>
      </c>
      <c r="Y74" s="15">
        <f t="shared" si="52"/>
        <v>200</v>
      </c>
      <c r="Z74" s="16">
        <f t="shared" si="53"/>
        <v>215</v>
      </c>
      <c r="AA74" s="14">
        <f t="shared" si="54"/>
        <v>175</v>
      </c>
      <c r="AB74" s="15">
        <f t="shared" si="55"/>
        <v>190</v>
      </c>
      <c r="AC74" s="15">
        <f t="shared" si="56"/>
        <v>205</v>
      </c>
      <c r="AD74" s="15">
        <f t="shared" si="57"/>
        <v>220</v>
      </c>
      <c r="AE74" s="16">
        <f t="shared" si="57"/>
        <v>235</v>
      </c>
      <c r="AF74" s="2">
        <f>SUM(F74:$F$84)</f>
        <v>1.5572133134607528E-3</v>
      </c>
    </row>
    <row r="75" spans="3:32" x14ac:dyDescent="0.35">
      <c r="C75" s="5">
        <f t="shared" ref="C75:C84" si="58">C74+0.1</f>
        <v>3.1000000000000032</v>
      </c>
      <c r="D75" s="5">
        <f t="shared" si="33"/>
        <v>202</v>
      </c>
      <c r="E75" s="5">
        <f t="shared" si="31"/>
        <v>1.6334095280999593E-4</v>
      </c>
      <c r="F75" s="6">
        <f t="shared" si="32"/>
        <v>3.2669851815254826E-4</v>
      </c>
      <c r="G75" s="17">
        <f t="shared" si="34"/>
        <v>95.5</v>
      </c>
      <c r="H75" s="18">
        <f t="shared" si="35"/>
        <v>111</v>
      </c>
      <c r="I75" s="18">
        <f t="shared" si="36"/>
        <v>126.5</v>
      </c>
      <c r="J75" s="18">
        <f t="shared" si="37"/>
        <v>142</v>
      </c>
      <c r="K75" s="19">
        <f t="shared" si="38"/>
        <v>157.5</v>
      </c>
      <c r="L75" s="17">
        <f t="shared" si="39"/>
        <v>115.5</v>
      </c>
      <c r="M75" s="18">
        <f t="shared" si="40"/>
        <v>131</v>
      </c>
      <c r="N75" s="18">
        <f t="shared" si="41"/>
        <v>146.5</v>
      </c>
      <c r="O75" s="18">
        <f t="shared" si="42"/>
        <v>162</v>
      </c>
      <c r="P75" s="19">
        <f t="shared" si="43"/>
        <v>177.5</v>
      </c>
      <c r="Q75" s="17">
        <f t="shared" si="44"/>
        <v>135.5</v>
      </c>
      <c r="R75" s="18">
        <f t="shared" si="45"/>
        <v>151</v>
      </c>
      <c r="S75" s="18">
        <f t="shared" si="46"/>
        <v>166.5</v>
      </c>
      <c r="T75" s="18">
        <f t="shared" si="47"/>
        <v>182</v>
      </c>
      <c r="U75" s="19">
        <f t="shared" si="48"/>
        <v>197.5</v>
      </c>
      <c r="V75" s="17">
        <f t="shared" si="49"/>
        <v>155.5</v>
      </c>
      <c r="W75" s="18">
        <f t="shared" si="50"/>
        <v>171</v>
      </c>
      <c r="X75" s="18">
        <f t="shared" si="51"/>
        <v>186.5</v>
      </c>
      <c r="Y75" s="18">
        <f t="shared" si="52"/>
        <v>202</v>
      </c>
      <c r="Z75" s="19">
        <f t="shared" si="53"/>
        <v>217.5</v>
      </c>
      <c r="AA75" s="17">
        <f t="shared" si="54"/>
        <v>175.5</v>
      </c>
      <c r="AB75" s="18">
        <f t="shared" si="55"/>
        <v>191</v>
      </c>
      <c r="AC75" s="18">
        <f t="shared" si="56"/>
        <v>206.5</v>
      </c>
      <c r="AD75" s="18">
        <f t="shared" si="57"/>
        <v>222</v>
      </c>
      <c r="AE75" s="19">
        <f t="shared" si="57"/>
        <v>237.5</v>
      </c>
      <c r="AF75" s="2">
        <f>SUM(F75:$F$84)</f>
        <v>1.1140059352899227E-3</v>
      </c>
    </row>
    <row r="76" spans="3:32" x14ac:dyDescent="0.35">
      <c r="C76" s="5">
        <f t="shared" si="58"/>
        <v>3.2000000000000033</v>
      </c>
      <c r="D76" s="5">
        <f t="shared" si="33"/>
        <v>204</v>
      </c>
      <c r="E76" s="5">
        <f t="shared" si="31"/>
        <v>1.1920441007324202E-4</v>
      </c>
      <c r="F76" s="6">
        <f t="shared" si="32"/>
        <v>2.3842094378791713E-4</v>
      </c>
      <c r="G76" s="17">
        <f t="shared" si="34"/>
        <v>96</v>
      </c>
      <c r="H76" s="18">
        <f t="shared" si="35"/>
        <v>112</v>
      </c>
      <c r="I76" s="18">
        <f t="shared" si="36"/>
        <v>128</v>
      </c>
      <c r="J76" s="18">
        <f t="shared" si="37"/>
        <v>144</v>
      </c>
      <c r="K76" s="19">
        <f t="shared" si="38"/>
        <v>160</v>
      </c>
      <c r="L76" s="17">
        <f t="shared" si="39"/>
        <v>116</v>
      </c>
      <c r="M76" s="18">
        <f t="shared" si="40"/>
        <v>132</v>
      </c>
      <c r="N76" s="18">
        <f t="shared" si="41"/>
        <v>148</v>
      </c>
      <c r="O76" s="18">
        <f t="shared" si="42"/>
        <v>164</v>
      </c>
      <c r="P76" s="19">
        <f t="shared" si="43"/>
        <v>180</v>
      </c>
      <c r="Q76" s="17">
        <f t="shared" si="44"/>
        <v>136</v>
      </c>
      <c r="R76" s="18">
        <f t="shared" si="45"/>
        <v>152</v>
      </c>
      <c r="S76" s="18">
        <f t="shared" si="46"/>
        <v>168</v>
      </c>
      <c r="T76" s="18">
        <f t="shared" si="47"/>
        <v>184</v>
      </c>
      <c r="U76" s="19">
        <f t="shared" si="48"/>
        <v>200</v>
      </c>
      <c r="V76" s="17">
        <f t="shared" si="49"/>
        <v>156</v>
      </c>
      <c r="W76" s="18">
        <f t="shared" si="50"/>
        <v>172</v>
      </c>
      <c r="X76" s="18">
        <f t="shared" si="51"/>
        <v>188</v>
      </c>
      <c r="Y76" s="18">
        <f t="shared" si="52"/>
        <v>204</v>
      </c>
      <c r="Z76" s="19">
        <f t="shared" si="53"/>
        <v>220</v>
      </c>
      <c r="AA76" s="17">
        <f t="shared" si="54"/>
        <v>176</v>
      </c>
      <c r="AB76" s="18">
        <f t="shared" si="55"/>
        <v>192</v>
      </c>
      <c r="AC76" s="18">
        <f t="shared" si="56"/>
        <v>208</v>
      </c>
      <c r="AD76" s="18">
        <f t="shared" si="57"/>
        <v>224</v>
      </c>
      <c r="AE76" s="19">
        <f t="shared" si="57"/>
        <v>240</v>
      </c>
      <c r="AF76" s="2">
        <f>SUM(F76:$F$84)</f>
        <v>7.8730741713737434E-4</v>
      </c>
    </row>
    <row r="77" spans="3:32" x14ac:dyDescent="0.35">
      <c r="C77" s="5">
        <f t="shared" si="58"/>
        <v>3.3000000000000034</v>
      </c>
      <c r="D77" s="5">
        <f t="shared" si="33"/>
        <v>206</v>
      </c>
      <c r="E77" s="5">
        <f t="shared" si="31"/>
        <v>8.6128446952684051E-5</v>
      </c>
      <c r="F77" s="6">
        <f t="shared" si="32"/>
        <v>1.7226565356792925E-4</v>
      </c>
      <c r="G77" s="17">
        <f t="shared" si="34"/>
        <v>96.5</v>
      </c>
      <c r="H77" s="18">
        <f t="shared" si="35"/>
        <v>113</v>
      </c>
      <c r="I77" s="18">
        <f t="shared" si="36"/>
        <v>129.5</v>
      </c>
      <c r="J77" s="18">
        <f t="shared" si="37"/>
        <v>146</v>
      </c>
      <c r="K77" s="19">
        <f t="shared" si="38"/>
        <v>162.5</v>
      </c>
      <c r="L77" s="17">
        <f t="shared" si="39"/>
        <v>116.5</v>
      </c>
      <c r="M77" s="18">
        <f t="shared" si="40"/>
        <v>133</v>
      </c>
      <c r="N77" s="18">
        <f t="shared" si="41"/>
        <v>149.5</v>
      </c>
      <c r="O77" s="18">
        <f t="shared" si="42"/>
        <v>166</v>
      </c>
      <c r="P77" s="19">
        <f t="shared" si="43"/>
        <v>182.5</v>
      </c>
      <c r="Q77" s="17">
        <f t="shared" si="44"/>
        <v>136.5</v>
      </c>
      <c r="R77" s="18">
        <f t="shared" si="45"/>
        <v>153</v>
      </c>
      <c r="S77" s="18">
        <f t="shared" si="46"/>
        <v>169.5</v>
      </c>
      <c r="T77" s="18">
        <f t="shared" si="47"/>
        <v>186</v>
      </c>
      <c r="U77" s="19">
        <f t="shared" si="48"/>
        <v>202.5</v>
      </c>
      <c r="V77" s="17">
        <f t="shared" si="49"/>
        <v>156.5</v>
      </c>
      <c r="W77" s="18">
        <f t="shared" si="50"/>
        <v>173</v>
      </c>
      <c r="X77" s="18">
        <f t="shared" si="51"/>
        <v>189.5</v>
      </c>
      <c r="Y77" s="18">
        <f t="shared" si="52"/>
        <v>206</v>
      </c>
      <c r="Z77" s="19">
        <f t="shared" si="53"/>
        <v>222.5</v>
      </c>
      <c r="AA77" s="17">
        <f t="shared" si="54"/>
        <v>176.5</v>
      </c>
      <c r="AB77" s="18">
        <f t="shared" si="55"/>
        <v>193</v>
      </c>
      <c r="AC77" s="18">
        <f t="shared" si="56"/>
        <v>209.5</v>
      </c>
      <c r="AD77" s="18">
        <f t="shared" si="57"/>
        <v>226</v>
      </c>
      <c r="AE77" s="19">
        <f t="shared" si="57"/>
        <v>242.5</v>
      </c>
      <c r="AF77" s="2">
        <f>SUM(F77:$F$84)</f>
        <v>5.4888647334945734E-4</v>
      </c>
    </row>
    <row r="78" spans="3:32" x14ac:dyDescent="0.35">
      <c r="C78" s="5">
        <f t="shared" si="58"/>
        <v>3.4000000000000035</v>
      </c>
      <c r="D78" s="5">
        <f t="shared" si="33"/>
        <v>208</v>
      </c>
      <c r="E78" s="5">
        <f t="shared" si="31"/>
        <v>6.1610958423650991E-5</v>
      </c>
      <c r="F78" s="6">
        <f t="shared" si="32"/>
        <v>1.2322818296755557E-4</v>
      </c>
      <c r="G78" s="17">
        <f t="shared" si="34"/>
        <v>97</v>
      </c>
      <c r="H78" s="18">
        <f t="shared" si="35"/>
        <v>114</v>
      </c>
      <c r="I78" s="18">
        <f t="shared" si="36"/>
        <v>131</v>
      </c>
      <c r="J78" s="18">
        <f t="shared" si="37"/>
        <v>148</v>
      </c>
      <c r="K78" s="19">
        <f t="shared" si="38"/>
        <v>165</v>
      </c>
      <c r="L78" s="17">
        <f t="shared" si="39"/>
        <v>117</v>
      </c>
      <c r="M78" s="18">
        <f t="shared" si="40"/>
        <v>134</v>
      </c>
      <c r="N78" s="23">
        <f t="shared" si="41"/>
        <v>151</v>
      </c>
      <c r="O78" s="18">
        <f t="shared" si="42"/>
        <v>168</v>
      </c>
      <c r="P78" s="19">
        <f t="shared" si="43"/>
        <v>185</v>
      </c>
      <c r="Q78" s="17">
        <f t="shared" si="44"/>
        <v>137</v>
      </c>
      <c r="R78" s="18">
        <f t="shared" si="45"/>
        <v>154</v>
      </c>
      <c r="S78" s="18">
        <f t="shared" si="46"/>
        <v>171</v>
      </c>
      <c r="T78" s="18">
        <f t="shared" si="47"/>
        <v>188</v>
      </c>
      <c r="U78" s="19">
        <f t="shared" si="48"/>
        <v>205</v>
      </c>
      <c r="V78" s="17">
        <f t="shared" si="49"/>
        <v>157</v>
      </c>
      <c r="W78" s="18">
        <f t="shared" si="50"/>
        <v>174</v>
      </c>
      <c r="X78" s="18">
        <f t="shared" si="51"/>
        <v>191</v>
      </c>
      <c r="Y78" s="18">
        <f t="shared" si="52"/>
        <v>208</v>
      </c>
      <c r="Z78" s="19">
        <f t="shared" si="53"/>
        <v>225</v>
      </c>
      <c r="AA78" s="17">
        <f t="shared" si="54"/>
        <v>177</v>
      </c>
      <c r="AB78" s="18">
        <f t="shared" si="55"/>
        <v>194</v>
      </c>
      <c r="AC78" s="18">
        <f t="shared" si="56"/>
        <v>211</v>
      </c>
      <c r="AD78" s="18">
        <f t="shared" si="57"/>
        <v>228</v>
      </c>
      <c r="AE78" s="19">
        <f t="shared" si="57"/>
        <v>245</v>
      </c>
      <c r="AF78" s="2">
        <f>SUM(F78:$F$84)</f>
        <v>3.7662081978152807E-4</v>
      </c>
    </row>
    <row r="79" spans="3:32" x14ac:dyDescent="0.35">
      <c r="C79" s="5">
        <f t="shared" si="58"/>
        <v>3.5000000000000036</v>
      </c>
      <c r="D79" s="5">
        <f t="shared" si="33"/>
        <v>210</v>
      </c>
      <c r="E79" s="5">
        <f t="shared" si="31"/>
        <v>4.3634134752288005E-5</v>
      </c>
      <c r="F79" s="6">
        <f t="shared" si="32"/>
        <v>8.7272707298476882E-5</v>
      </c>
      <c r="G79" s="17">
        <f t="shared" si="34"/>
        <v>97.5</v>
      </c>
      <c r="H79" s="18">
        <f t="shared" si="35"/>
        <v>115</v>
      </c>
      <c r="I79" s="18">
        <f t="shared" si="36"/>
        <v>132.5</v>
      </c>
      <c r="J79" s="23">
        <f t="shared" si="37"/>
        <v>150</v>
      </c>
      <c r="K79" s="19">
        <f t="shared" si="38"/>
        <v>167.5</v>
      </c>
      <c r="L79" s="17">
        <f t="shared" si="39"/>
        <v>117.5</v>
      </c>
      <c r="M79" s="18">
        <f t="shared" si="40"/>
        <v>135</v>
      </c>
      <c r="N79" s="18">
        <f t="shared" si="41"/>
        <v>152.5</v>
      </c>
      <c r="O79" s="18">
        <f t="shared" si="42"/>
        <v>170</v>
      </c>
      <c r="P79" s="19">
        <f t="shared" si="43"/>
        <v>187.5</v>
      </c>
      <c r="Q79" s="17">
        <f t="shared" si="44"/>
        <v>137.5</v>
      </c>
      <c r="R79" s="18">
        <f t="shared" si="45"/>
        <v>155</v>
      </c>
      <c r="S79" s="18">
        <f t="shared" si="46"/>
        <v>172.5</v>
      </c>
      <c r="T79" s="18">
        <f t="shared" si="47"/>
        <v>190</v>
      </c>
      <c r="U79" s="19">
        <f t="shared" si="48"/>
        <v>207.5</v>
      </c>
      <c r="V79" s="17">
        <f t="shared" si="49"/>
        <v>157.5</v>
      </c>
      <c r="W79" s="18">
        <f t="shared" si="50"/>
        <v>175</v>
      </c>
      <c r="X79" s="18">
        <f t="shared" si="51"/>
        <v>192.5</v>
      </c>
      <c r="Y79" s="18">
        <f t="shared" si="52"/>
        <v>210</v>
      </c>
      <c r="Z79" s="19">
        <f t="shared" si="53"/>
        <v>227.5</v>
      </c>
      <c r="AA79" s="17">
        <f t="shared" si="54"/>
        <v>177.5</v>
      </c>
      <c r="AB79" s="18">
        <f t="shared" si="55"/>
        <v>195</v>
      </c>
      <c r="AC79" s="18">
        <f t="shared" si="56"/>
        <v>212.5</v>
      </c>
      <c r="AD79" s="18">
        <f t="shared" si="57"/>
        <v>230</v>
      </c>
      <c r="AE79" s="19">
        <f t="shared" si="57"/>
        <v>247.5</v>
      </c>
      <c r="AF79" s="2">
        <f>SUM(F79:$F$84)</f>
        <v>2.533926368139725E-4</v>
      </c>
    </row>
    <row r="80" spans="3:32" x14ac:dyDescent="0.35">
      <c r="C80" s="5">
        <f t="shared" si="58"/>
        <v>3.6000000000000036</v>
      </c>
      <c r="D80" s="5">
        <f t="shared" si="33"/>
        <v>212</v>
      </c>
      <c r="E80" s="5">
        <f t="shared" si="31"/>
        <v>3.0595096505688594E-5</v>
      </c>
      <c r="F80" s="6">
        <f t="shared" si="32"/>
        <v>6.1193304674606909E-5</v>
      </c>
      <c r="G80" s="17">
        <f t="shared" si="34"/>
        <v>98</v>
      </c>
      <c r="H80" s="18">
        <f t="shared" si="35"/>
        <v>116</v>
      </c>
      <c r="I80" s="18">
        <f t="shared" si="36"/>
        <v>134</v>
      </c>
      <c r="J80" s="18">
        <f t="shared" si="37"/>
        <v>152</v>
      </c>
      <c r="K80" s="19">
        <f t="shared" si="38"/>
        <v>170</v>
      </c>
      <c r="L80" s="17">
        <f t="shared" si="39"/>
        <v>118</v>
      </c>
      <c r="M80" s="18">
        <f t="shared" si="40"/>
        <v>136</v>
      </c>
      <c r="N80" s="18">
        <f t="shared" si="41"/>
        <v>154</v>
      </c>
      <c r="O80" s="18">
        <f t="shared" si="42"/>
        <v>172</v>
      </c>
      <c r="P80" s="19">
        <f t="shared" si="43"/>
        <v>190</v>
      </c>
      <c r="Q80" s="17">
        <f t="shared" si="44"/>
        <v>138</v>
      </c>
      <c r="R80" s="18">
        <f t="shared" si="45"/>
        <v>156</v>
      </c>
      <c r="S80" s="18">
        <f t="shared" si="46"/>
        <v>174</v>
      </c>
      <c r="T80" s="18">
        <f t="shared" si="47"/>
        <v>192</v>
      </c>
      <c r="U80" s="19">
        <f t="shared" si="48"/>
        <v>210</v>
      </c>
      <c r="V80" s="17">
        <f t="shared" si="49"/>
        <v>158</v>
      </c>
      <c r="W80" s="18">
        <f t="shared" si="50"/>
        <v>176</v>
      </c>
      <c r="X80" s="18">
        <f t="shared" si="51"/>
        <v>194</v>
      </c>
      <c r="Y80" s="18">
        <f t="shared" si="52"/>
        <v>212</v>
      </c>
      <c r="Z80" s="19">
        <f t="shared" si="53"/>
        <v>230</v>
      </c>
      <c r="AA80" s="17">
        <f t="shared" si="54"/>
        <v>178</v>
      </c>
      <c r="AB80" s="18">
        <f t="shared" si="55"/>
        <v>196</v>
      </c>
      <c r="AC80" s="18">
        <f t="shared" si="56"/>
        <v>214</v>
      </c>
      <c r="AD80" s="18">
        <f t="shared" si="57"/>
        <v>232</v>
      </c>
      <c r="AE80" s="19">
        <f t="shared" si="57"/>
        <v>250</v>
      </c>
      <c r="AF80" s="2">
        <f>SUM(F80:$F$84)</f>
        <v>1.6611992951549555E-4</v>
      </c>
    </row>
    <row r="81" spans="3:32" x14ac:dyDescent="0.35">
      <c r="C81" s="5">
        <f t="shared" si="58"/>
        <v>3.7000000000000037</v>
      </c>
      <c r="D81" s="5">
        <f t="shared" si="33"/>
        <v>214</v>
      </c>
      <c r="E81" s="5">
        <f t="shared" si="31"/>
        <v>2.1239013527537571E-5</v>
      </c>
      <c r="F81" s="6">
        <f t="shared" si="32"/>
        <v>4.2480187161267875E-5</v>
      </c>
      <c r="G81" s="17">
        <f t="shared" si="34"/>
        <v>98.5</v>
      </c>
      <c r="H81" s="18">
        <f t="shared" si="35"/>
        <v>117</v>
      </c>
      <c r="I81" s="18">
        <f t="shared" si="36"/>
        <v>135.5</v>
      </c>
      <c r="J81" s="18">
        <f t="shared" si="37"/>
        <v>154</v>
      </c>
      <c r="K81" s="19">
        <f t="shared" si="38"/>
        <v>172.5</v>
      </c>
      <c r="L81" s="17">
        <f t="shared" si="39"/>
        <v>118.5</v>
      </c>
      <c r="M81" s="18">
        <f t="shared" si="40"/>
        <v>137</v>
      </c>
      <c r="N81" s="18">
        <f t="shared" si="41"/>
        <v>155.5</v>
      </c>
      <c r="O81" s="18">
        <f t="shared" si="42"/>
        <v>174</v>
      </c>
      <c r="P81" s="19">
        <f t="shared" si="43"/>
        <v>192.5</v>
      </c>
      <c r="Q81" s="17">
        <f t="shared" si="44"/>
        <v>138.5</v>
      </c>
      <c r="R81" s="18">
        <f t="shared" si="45"/>
        <v>157</v>
      </c>
      <c r="S81" s="18">
        <f t="shared" si="46"/>
        <v>175.5</v>
      </c>
      <c r="T81" s="18">
        <f t="shared" si="47"/>
        <v>194</v>
      </c>
      <c r="U81" s="19">
        <f t="shared" si="48"/>
        <v>212.5</v>
      </c>
      <c r="V81" s="17">
        <f t="shared" si="49"/>
        <v>158.5</v>
      </c>
      <c r="W81" s="18">
        <f t="shared" si="50"/>
        <v>177</v>
      </c>
      <c r="X81" s="18">
        <f t="shared" si="51"/>
        <v>195.5</v>
      </c>
      <c r="Y81" s="18">
        <f t="shared" si="52"/>
        <v>214</v>
      </c>
      <c r="Z81" s="19">
        <f t="shared" si="53"/>
        <v>232.5</v>
      </c>
      <c r="AA81" s="17">
        <f t="shared" si="54"/>
        <v>178.5</v>
      </c>
      <c r="AB81" s="18">
        <f t="shared" si="55"/>
        <v>197</v>
      </c>
      <c r="AC81" s="18">
        <f t="shared" si="56"/>
        <v>215.5</v>
      </c>
      <c r="AD81" s="18">
        <f t="shared" si="57"/>
        <v>234</v>
      </c>
      <c r="AE81" s="19">
        <f t="shared" si="57"/>
        <v>252.5</v>
      </c>
      <c r="AF81" s="2">
        <f>SUM(F81:$F$84)</f>
        <v>1.0492662484088868E-4</v>
      </c>
    </row>
    <row r="82" spans="3:32" x14ac:dyDescent="0.35">
      <c r="C82" s="5">
        <f t="shared" si="58"/>
        <v>3.8000000000000038</v>
      </c>
      <c r="D82" s="5">
        <f t="shared" si="33"/>
        <v>216</v>
      </c>
      <c r="E82" s="5">
        <f t="shared" si="31"/>
        <v>1.4597346289573013E-5</v>
      </c>
      <c r="F82" s="6">
        <f t="shared" si="32"/>
        <v>2.9196177196973342E-5</v>
      </c>
      <c r="G82" s="17">
        <f t="shared" si="34"/>
        <v>99</v>
      </c>
      <c r="H82" s="18">
        <f t="shared" si="35"/>
        <v>118</v>
      </c>
      <c r="I82" s="18">
        <f t="shared" si="36"/>
        <v>137</v>
      </c>
      <c r="J82" s="18">
        <f t="shared" si="37"/>
        <v>156</v>
      </c>
      <c r="K82" s="19">
        <f t="shared" si="38"/>
        <v>175</v>
      </c>
      <c r="L82" s="17">
        <f t="shared" si="39"/>
        <v>119</v>
      </c>
      <c r="M82" s="18">
        <f t="shared" si="40"/>
        <v>138</v>
      </c>
      <c r="N82" s="18">
        <f t="shared" si="41"/>
        <v>157</v>
      </c>
      <c r="O82" s="18">
        <f t="shared" si="42"/>
        <v>176</v>
      </c>
      <c r="P82" s="19">
        <f t="shared" si="43"/>
        <v>195</v>
      </c>
      <c r="Q82" s="17">
        <f t="shared" si="44"/>
        <v>139</v>
      </c>
      <c r="R82" s="18">
        <f t="shared" si="45"/>
        <v>158</v>
      </c>
      <c r="S82" s="18">
        <f t="shared" si="46"/>
        <v>177</v>
      </c>
      <c r="T82" s="18">
        <f t="shared" si="47"/>
        <v>196</v>
      </c>
      <c r="U82" s="19">
        <f t="shared" si="48"/>
        <v>215</v>
      </c>
      <c r="V82" s="17">
        <f t="shared" si="49"/>
        <v>159</v>
      </c>
      <c r="W82" s="18">
        <f t="shared" si="50"/>
        <v>178</v>
      </c>
      <c r="X82" s="18">
        <f t="shared" si="51"/>
        <v>197</v>
      </c>
      <c r="Y82" s="18">
        <f t="shared" si="52"/>
        <v>216</v>
      </c>
      <c r="Z82" s="19">
        <f t="shared" si="53"/>
        <v>235</v>
      </c>
      <c r="AA82" s="17">
        <f t="shared" si="54"/>
        <v>179</v>
      </c>
      <c r="AB82" s="18">
        <f t="shared" si="55"/>
        <v>198</v>
      </c>
      <c r="AC82" s="18">
        <f t="shared" si="56"/>
        <v>217</v>
      </c>
      <c r="AD82" s="18">
        <f t="shared" si="57"/>
        <v>236</v>
      </c>
      <c r="AE82" s="19">
        <f t="shared" si="57"/>
        <v>255</v>
      </c>
      <c r="AF82" s="2">
        <f>SUM(F82:$F$84)</f>
        <v>6.2446437679620795E-5</v>
      </c>
    </row>
    <row r="83" spans="3:32" x14ac:dyDescent="0.35">
      <c r="C83" s="5">
        <f t="shared" si="58"/>
        <v>3.9000000000000039</v>
      </c>
      <c r="D83" s="5">
        <f t="shared" si="33"/>
        <v>218</v>
      </c>
      <c r="E83" s="5">
        <f t="shared" si="31"/>
        <v>9.9327735696386359E-6</v>
      </c>
      <c r="F83" s="6">
        <f t="shared" si="32"/>
        <v>1.9866557348422388E-5</v>
      </c>
      <c r="G83" s="17">
        <f t="shared" si="34"/>
        <v>99.5</v>
      </c>
      <c r="H83" s="18">
        <f t="shared" si="35"/>
        <v>119</v>
      </c>
      <c r="I83" s="18">
        <f t="shared" si="36"/>
        <v>138.5</v>
      </c>
      <c r="J83" s="18">
        <f t="shared" si="37"/>
        <v>158</v>
      </c>
      <c r="K83" s="19">
        <f t="shared" si="38"/>
        <v>177.5</v>
      </c>
      <c r="L83" s="17">
        <f t="shared" si="39"/>
        <v>119.5</v>
      </c>
      <c r="M83" s="18">
        <f t="shared" si="40"/>
        <v>139</v>
      </c>
      <c r="N83" s="18">
        <f t="shared" si="41"/>
        <v>158.5</v>
      </c>
      <c r="O83" s="18">
        <f t="shared" si="42"/>
        <v>178</v>
      </c>
      <c r="P83" s="19">
        <f t="shared" si="43"/>
        <v>197.5</v>
      </c>
      <c r="Q83" s="17">
        <f t="shared" si="44"/>
        <v>139.5</v>
      </c>
      <c r="R83" s="18">
        <f t="shared" si="45"/>
        <v>159</v>
      </c>
      <c r="S83" s="18">
        <f t="shared" si="46"/>
        <v>178.5</v>
      </c>
      <c r="T83" s="18">
        <f t="shared" si="47"/>
        <v>198</v>
      </c>
      <c r="U83" s="19">
        <f t="shared" si="48"/>
        <v>217.5</v>
      </c>
      <c r="V83" s="17">
        <f t="shared" si="49"/>
        <v>159.5</v>
      </c>
      <c r="W83" s="18">
        <f t="shared" si="50"/>
        <v>179</v>
      </c>
      <c r="X83" s="18">
        <f t="shared" si="51"/>
        <v>198.5</v>
      </c>
      <c r="Y83" s="18">
        <f t="shared" si="52"/>
        <v>218</v>
      </c>
      <c r="Z83" s="19">
        <f t="shared" si="53"/>
        <v>237.5</v>
      </c>
      <c r="AA83" s="17">
        <f t="shared" si="54"/>
        <v>179.5</v>
      </c>
      <c r="AB83" s="18">
        <f t="shared" si="55"/>
        <v>199</v>
      </c>
      <c r="AC83" s="18">
        <f t="shared" si="56"/>
        <v>218.5</v>
      </c>
      <c r="AD83" s="18">
        <f t="shared" si="57"/>
        <v>238</v>
      </c>
      <c r="AE83" s="19">
        <f t="shared" si="57"/>
        <v>257.5</v>
      </c>
      <c r="AF83" s="2">
        <f>SUM(F83:$F$84)</f>
        <v>3.3250260482647457E-5</v>
      </c>
    </row>
    <row r="84" spans="3:32" x14ac:dyDescent="0.35">
      <c r="C84" s="5">
        <f t="shared" si="58"/>
        <v>4.0000000000000036</v>
      </c>
      <c r="D84" s="5">
        <f t="shared" si="33"/>
        <v>220</v>
      </c>
      <c r="E84" s="5">
        <f t="shared" si="31"/>
        <v>6.6915112882442679E-6</v>
      </c>
      <c r="F84" s="6">
        <f t="shared" si="32"/>
        <v>1.3383703134225068E-5</v>
      </c>
      <c r="G84" s="24">
        <f t="shared" si="34"/>
        <v>100</v>
      </c>
      <c r="H84" s="15">
        <f t="shared" si="35"/>
        <v>120</v>
      </c>
      <c r="I84" s="15">
        <f t="shared" si="36"/>
        <v>140</v>
      </c>
      <c r="J84" s="15">
        <f t="shared" si="37"/>
        <v>160</v>
      </c>
      <c r="K84" s="16">
        <f t="shared" si="38"/>
        <v>180</v>
      </c>
      <c r="L84" s="14">
        <f t="shared" si="39"/>
        <v>120</v>
      </c>
      <c r="M84" s="15">
        <f t="shared" si="40"/>
        <v>140</v>
      </c>
      <c r="N84" s="15">
        <f t="shared" si="41"/>
        <v>160</v>
      </c>
      <c r="O84" s="15">
        <f t="shared" si="42"/>
        <v>180</v>
      </c>
      <c r="P84" s="16">
        <f t="shared" si="43"/>
        <v>200</v>
      </c>
      <c r="Q84" s="14">
        <f t="shared" si="44"/>
        <v>140</v>
      </c>
      <c r="R84" s="15">
        <f t="shared" si="45"/>
        <v>160</v>
      </c>
      <c r="S84" s="15">
        <f t="shared" si="46"/>
        <v>180</v>
      </c>
      <c r="T84" s="15">
        <f t="shared" si="47"/>
        <v>200</v>
      </c>
      <c r="U84" s="16">
        <f t="shared" si="48"/>
        <v>220</v>
      </c>
      <c r="V84" s="14">
        <f t="shared" si="49"/>
        <v>160</v>
      </c>
      <c r="W84" s="15">
        <f t="shared" si="50"/>
        <v>180</v>
      </c>
      <c r="X84" s="15">
        <f t="shared" si="51"/>
        <v>200</v>
      </c>
      <c r="Y84" s="15">
        <f t="shared" si="52"/>
        <v>220</v>
      </c>
      <c r="Z84" s="16">
        <f t="shared" si="53"/>
        <v>240</v>
      </c>
      <c r="AA84" s="14">
        <f t="shared" si="54"/>
        <v>180</v>
      </c>
      <c r="AB84" s="15">
        <f t="shared" si="55"/>
        <v>200</v>
      </c>
      <c r="AC84" s="15">
        <f t="shared" si="56"/>
        <v>220</v>
      </c>
      <c r="AD84" s="15">
        <f t="shared" si="57"/>
        <v>240</v>
      </c>
      <c r="AE84" s="16">
        <f t="shared" si="57"/>
        <v>260</v>
      </c>
      <c r="AF84" s="2">
        <f>SUM(F84:$F$84)</f>
        <v>1.3383703134225068E-5</v>
      </c>
    </row>
    <row r="85" spans="3:32" x14ac:dyDescent="0.35">
      <c r="G85" s="25"/>
      <c r="H85" s="8"/>
      <c r="I85" s="8"/>
      <c r="L85" s="25"/>
      <c r="M85" s="8"/>
      <c r="Q85" s="25"/>
    </row>
    <row r="87" spans="3:32" x14ac:dyDescent="0.35">
      <c r="F87" s="34"/>
      <c r="G87" s="35" t="s">
        <v>6</v>
      </c>
      <c r="H87" s="35"/>
      <c r="I87" s="35"/>
      <c r="J87" s="35"/>
      <c r="K87" s="35"/>
      <c r="M87" s="28"/>
      <c r="N87" s="29" t="s">
        <v>7</v>
      </c>
      <c r="O87" s="29"/>
      <c r="P87" s="29"/>
      <c r="Q87" s="29"/>
      <c r="R87" s="29"/>
    </row>
    <row r="88" spans="3:32" x14ac:dyDescent="0.35">
      <c r="F88" s="30"/>
      <c r="G88" s="31">
        <v>5</v>
      </c>
      <c r="H88" s="31">
        <v>10</v>
      </c>
      <c r="I88" s="31">
        <v>15</v>
      </c>
      <c r="J88" s="31">
        <v>20</v>
      </c>
      <c r="K88" s="31">
        <v>25</v>
      </c>
      <c r="M88" s="30"/>
      <c r="N88" s="31">
        <v>5</v>
      </c>
      <c r="O88" s="31">
        <v>10</v>
      </c>
      <c r="P88" s="31">
        <v>15</v>
      </c>
      <c r="Q88" s="31">
        <v>20</v>
      </c>
      <c r="R88" s="31">
        <v>25</v>
      </c>
    </row>
    <row r="89" spans="3:32" x14ac:dyDescent="0.35">
      <c r="F89" s="32">
        <v>80</v>
      </c>
      <c r="G89" s="33">
        <v>0</v>
      </c>
      <c r="H89" s="33">
        <v>0.03</v>
      </c>
      <c r="I89" s="33">
        <v>0.09</v>
      </c>
      <c r="J89" s="33">
        <v>0.17</v>
      </c>
      <c r="K89" s="33">
        <v>0.23</v>
      </c>
      <c r="M89" s="32">
        <v>80</v>
      </c>
      <c r="N89" s="33">
        <v>0</v>
      </c>
      <c r="O89" s="33">
        <v>0</v>
      </c>
      <c r="P89" s="33">
        <v>0</v>
      </c>
      <c r="Q89" s="33">
        <v>0.01</v>
      </c>
      <c r="R89" s="33">
        <v>0.02</v>
      </c>
    </row>
    <row r="90" spans="3:32" x14ac:dyDescent="0.35">
      <c r="F90" s="32">
        <v>100</v>
      </c>
      <c r="G90" s="33">
        <v>0.5</v>
      </c>
      <c r="H90" s="33">
        <v>0.5</v>
      </c>
      <c r="I90" s="33">
        <v>0.5</v>
      </c>
      <c r="J90" s="33">
        <v>0.5</v>
      </c>
      <c r="K90" s="33">
        <v>0.5</v>
      </c>
      <c r="M90" s="32">
        <v>100</v>
      </c>
      <c r="N90" s="33">
        <v>0</v>
      </c>
      <c r="O90" s="33">
        <v>0</v>
      </c>
      <c r="P90" s="33">
        <v>0.01</v>
      </c>
      <c r="Q90" s="33">
        <v>0.01</v>
      </c>
      <c r="R90" s="33">
        <v>0.03</v>
      </c>
    </row>
    <row r="91" spans="3:32" x14ac:dyDescent="0.35">
      <c r="F91" s="32">
        <v>120</v>
      </c>
      <c r="G91" s="33">
        <v>1</v>
      </c>
      <c r="H91" s="33">
        <v>0.98</v>
      </c>
      <c r="I91" s="33">
        <v>0.92</v>
      </c>
      <c r="J91" s="33">
        <v>0.85</v>
      </c>
      <c r="K91" s="33">
        <v>0.8</v>
      </c>
      <c r="M91" s="32">
        <v>120</v>
      </c>
      <c r="N91" s="33">
        <v>0</v>
      </c>
      <c r="O91" s="33">
        <v>0</v>
      </c>
      <c r="P91" s="33">
        <v>0.02</v>
      </c>
      <c r="Q91" s="33">
        <v>7.0000000000000007E-2</v>
      </c>
      <c r="R91" s="33">
        <v>0.12</v>
      </c>
    </row>
    <row r="92" spans="3:32" x14ac:dyDescent="0.35">
      <c r="F92" s="32">
        <v>140</v>
      </c>
      <c r="G92" s="33">
        <v>1</v>
      </c>
      <c r="H92" s="33">
        <v>1</v>
      </c>
      <c r="I92" s="33">
        <v>0.99</v>
      </c>
      <c r="J92" s="33">
        <v>0.98</v>
      </c>
      <c r="K92" s="33">
        <v>0.95</v>
      </c>
      <c r="M92" s="32">
        <v>140</v>
      </c>
      <c r="N92" s="33">
        <v>0.03</v>
      </c>
      <c r="O92" s="33">
        <v>0.17</v>
      </c>
      <c r="P92" s="33">
        <v>0.26</v>
      </c>
      <c r="Q92" s="33">
        <v>0.32</v>
      </c>
      <c r="R92" s="33">
        <v>0.36</v>
      </c>
    </row>
    <row r="93" spans="3:32" x14ac:dyDescent="0.35">
      <c r="F93" s="32">
        <v>160</v>
      </c>
      <c r="G93" s="33">
        <v>1</v>
      </c>
      <c r="H93" s="33">
        <v>1</v>
      </c>
      <c r="I93" s="33">
        <v>1</v>
      </c>
      <c r="J93" s="33">
        <v>0.99</v>
      </c>
      <c r="K93" s="33">
        <v>0.99</v>
      </c>
      <c r="M93" s="32">
        <v>160</v>
      </c>
      <c r="N93" s="33">
        <v>0.98</v>
      </c>
      <c r="O93" s="33">
        <v>0.85</v>
      </c>
      <c r="P93" s="33">
        <v>0.74</v>
      </c>
      <c r="Q93" s="33">
        <v>0.7</v>
      </c>
      <c r="R93" s="33">
        <v>0.67</v>
      </c>
    </row>
    <row r="94" spans="3:32" x14ac:dyDescent="0.35">
      <c r="F94" s="32"/>
      <c r="G94" s="31"/>
      <c r="H94" s="31"/>
      <c r="I94" s="31"/>
      <c r="J94" s="31"/>
      <c r="K94" s="31"/>
    </row>
    <row r="96" spans="3:32" x14ac:dyDescent="0.35">
      <c r="F96" s="34"/>
      <c r="G96" s="35" t="s">
        <v>8</v>
      </c>
      <c r="H96" s="35"/>
      <c r="I96" s="35"/>
      <c r="J96" s="35"/>
      <c r="K96" s="35"/>
      <c r="M96" s="28"/>
      <c r="N96" s="29" t="s">
        <v>8</v>
      </c>
      <c r="O96" s="29"/>
      <c r="P96" s="29"/>
      <c r="Q96" s="29"/>
      <c r="R96" s="29"/>
    </row>
    <row r="97" spans="6:18" x14ac:dyDescent="0.35">
      <c r="F97" s="30"/>
      <c r="G97" s="31">
        <v>5</v>
      </c>
      <c r="H97" s="31">
        <v>10</v>
      </c>
      <c r="I97" s="31">
        <v>15</v>
      </c>
      <c r="J97" s="31">
        <v>20</v>
      </c>
      <c r="K97" s="31">
        <v>25</v>
      </c>
      <c r="M97" s="30"/>
      <c r="N97" s="31">
        <v>5</v>
      </c>
      <c r="O97" s="31">
        <v>10</v>
      </c>
      <c r="P97" s="31">
        <v>15</v>
      </c>
      <c r="Q97" s="31">
        <v>20</v>
      </c>
      <c r="R97" s="31">
        <v>25</v>
      </c>
    </row>
    <row r="98" spans="6:18" x14ac:dyDescent="0.35">
      <c r="F98" s="32">
        <v>80</v>
      </c>
      <c r="G98" s="36">
        <f>$F98*$G$107*G89+$F98*$G$106*(1-G89)</f>
        <v>1600</v>
      </c>
      <c r="H98" s="36">
        <f t="shared" ref="H98:K98" si="59">$F98*$G$107*H89+$F98*$G$106*(1-H89)</f>
        <v>1648</v>
      </c>
      <c r="I98" s="36">
        <f t="shared" si="59"/>
        <v>1744</v>
      </c>
      <c r="J98" s="36">
        <f t="shared" si="59"/>
        <v>1872</v>
      </c>
      <c r="K98" s="36">
        <f t="shared" si="59"/>
        <v>1968</v>
      </c>
      <c r="M98" s="32">
        <v>80</v>
      </c>
      <c r="N98" s="36">
        <f>$F98*$G$107*N89+$F98*$G$106*(1-N89)</f>
        <v>1600</v>
      </c>
      <c r="O98" s="36">
        <f t="shared" ref="O98:R98" si="60">$F98*$G$107*O89+$F98*$G$106*(1-O89)</f>
        <v>1600</v>
      </c>
      <c r="P98" s="36">
        <f t="shared" si="60"/>
        <v>1600</v>
      </c>
      <c r="Q98" s="36">
        <f t="shared" si="60"/>
        <v>1616</v>
      </c>
      <c r="R98" s="36">
        <f t="shared" si="60"/>
        <v>1632</v>
      </c>
    </row>
    <row r="99" spans="6:18" x14ac:dyDescent="0.35">
      <c r="F99" s="32">
        <v>100</v>
      </c>
      <c r="G99" s="36">
        <f t="shared" ref="G99:K99" si="61">$F99*$G$107*G90+$F99*$G$106*(1-G90)</f>
        <v>3000</v>
      </c>
      <c r="H99" s="36">
        <f t="shared" si="61"/>
        <v>3000</v>
      </c>
      <c r="I99" s="36">
        <f t="shared" si="61"/>
        <v>3000</v>
      </c>
      <c r="J99" s="36">
        <f t="shared" si="61"/>
        <v>3000</v>
      </c>
      <c r="K99" s="36">
        <f t="shared" si="61"/>
        <v>3000</v>
      </c>
      <c r="M99" s="32">
        <v>100</v>
      </c>
      <c r="N99" s="36">
        <f t="shared" ref="N99:R99" si="62">$F99*$G$107*N90+$F99*$G$106*(1-N90)</f>
        <v>2000</v>
      </c>
      <c r="O99" s="36">
        <f t="shared" si="62"/>
        <v>2000</v>
      </c>
      <c r="P99" s="36">
        <f t="shared" si="62"/>
        <v>2020</v>
      </c>
      <c r="Q99" s="36">
        <f t="shared" si="62"/>
        <v>2020</v>
      </c>
      <c r="R99" s="36">
        <f t="shared" si="62"/>
        <v>2060</v>
      </c>
    </row>
    <row r="100" spans="6:18" x14ac:dyDescent="0.35">
      <c r="F100" s="32">
        <v>120</v>
      </c>
      <c r="G100" s="36">
        <f t="shared" ref="G100:K100" si="63">$F100*$G$107*G91+$F100*$G$106*(1-G91)</f>
        <v>4800</v>
      </c>
      <c r="H100" s="36">
        <f t="shared" si="63"/>
        <v>4752</v>
      </c>
      <c r="I100" s="36">
        <f t="shared" si="63"/>
        <v>4608</v>
      </c>
      <c r="J100" s="36">
        <f t="shared" si="63"/>
        <v>4440</v>
      </c>
      <c r="K100" s="36">
        <f t="shared" si="63"/>
        <v>4320</v>
      </c>
      <c r="M100" s="32">
        <v>120</v>
      </c>
      <c r="N100" s="36">
        <f t="shared" ref="N100:R100" si="64">$F100*$G$107*N91+$F100*$G$106*(1-N91)</f>
        <v>2400</v>
      </c>
      <c r="O100" s="36">
        <f t="shared" si="64"/>
        <v>2400</v>
      </c>
      <c r="P100" s="36">
        <f t="shared" si="64"/>
        <v>2448</v>
      </c>
      <c r="Q100" s="36">
        <f t="shared" si="64"/>
        <v>2568</v>
      </c>
      <c r="R100" s="36">
        <f t="shared" si="64"/>
        <v>2688</v>
      </c>
    </row>
    <row r="101" spans="6:18" x14ac:dyDescent="0.35">
      <c r="F101" s="32">
        <v>140</v>
      </c>
      <c r="G101" s="36">
        <f t="shared" ref="G101:K101" si="65">$F101*$G$107*G92+$F101*$G$106*(1-G92)</f>
        <v>5600</v>
      </c>
      <c r="H101" s="36">
        <f t="shared" si="65"/>
        <v>5600</v>
      </c>
      <c r="I101" s="36">
        <f t="shared" si="65"/>
        <v>5572</v>
      </c>
      <c r="J101" s="36">
        <f t="shared" si="65"/>
        <v>5544</v>
      </c>
      <c r="K101" s="36">
        <f t="shared" si="65"/>
        <v>5460</v>
      </c>
      <c r="M101" s="32">
        <v>140</v>
      </c>
      <c r="N101" s="36">
        <f t="shared" ref="N101:R101" si="66">$F101*$G$107*N92+$F101*$G$106*(1-N92)</f>
        <v>2884</v>
      </c>
      <c r="O101" s="36">
        <f t="shared" si="66"/>
        <v>3276</v>
      </c>
      <c r="P101" s="36">
        <f t="shared" si="66"/>
        <v>3528</v>
      </c>
      <c r="Q101" s="36">
        <f t="shared" si="66"/>
        <v>3696</v>
      </c>
      <c r="R101" s="36">
        <f t="shared" si="66"/>
        <v>3808</v>
      </c>
    </row>
    <row r="102" spans="6:18" x14ac:dyDescent="0.35">
      <c r="F102" s="32">
        <v>160</v>
      </c>
      <c r="G102" s="36">
        <f t="shared" ref="G102:K102" si="67">$F102*$G$107*G93+$F102*$G$106*(1-G93)</f>
        <v>6400</v>
      </c>
      <c r="H102" s="36">
        <f t="shared" si="67"/>
        <v>6400</v>
      </c>
      <c r="I102" s="36">
        <f t="shared" si="67"/>
        <v>6400</v>
      </c>
      <c r="J102" s="36">
        <f t="shared" si="67"/>
        <v>6368</v>
      </c>
      <c r="K102" s="36">
        <f t="shared" si="67"/>
        <v>6368</v>
      </c>
      <c r="M102" s="32">
        <v>160</v>
      </c>
      <c r="N102" s="36">
        <f t="shared" ref="N102:R102" si="68">$F102*$G$107*N93+$F102*$G$106*(1-N93)</f>
        <v>6336</v>
      </c>
      <c r="O102" s="36">
        <f t="shared" si="68"/>
        <v>5920</v>
      </c>
      <c r="P102" s="36">
        <f t="shared" si="68"/>
        <v>5568</v>
      </c>
      <c r="Q102" s="36">
        <f t="shared" si="68"/>
        <v>5440</v>
      </c>
      <c r="R102" s="36">
        <f t="shared" si="68"/>
        <v>5344</v>
      </c>
    </row>
    <row r="103" spans="6:18" x14ac:dyDescent="0.35">
      <c r="F103" s="32"/>
      <c r="G103" s="31"/>
      <c r="H103" s="31"/>
      <c r="I103" s="31"/>
      <c r="J103" s="31"/>
      <c r="K103" s="31"/>
    </row>
    <row r="106" spans="6:18" x14ac:dyDescent="0.35">
      <c r="F106" s="6" t="s">
        <v>9</v>
      </c>
      <c r="G106" s="12">
        <v>20</v>
      </c>
    </row>
    <row r="107" spans="6:18" x14ac:dyDescent="0.35">
      <c r="F107" s="6" t="s">
        <v>10</v>
      </c>
      <c r="G107" s="12">
        <v>40</v>
      </c>
    </row>
    <row r="108" spans="6:18" x14ac:dyDescent="0.35">
      <c r="F108" s="6" t="s">
        <v>11</v>
      </c>
      <c r="G108" s="12">
        <v>0</v>
      </c>
    </row>
    <row r="109" spans="6:18" x14ac:dyDescent="0.35">
      <c r="F109" s="6" t="s">
        <v>12</v>
      </c>
      <c r="G109" s="12">
        <v>1000</v>
      </c>
    </row>
    <row r="111" spans="6:18" x14ac:dyDescent="0.35">
      <c r="F111" s="34"/>
      <c r="G111" s="35" t="s">
        <v>6</v>
      </c>
      <c r="H111" s="35"/>
      <c r="I111" s="35"/>
      <c r="J111" s="35"/>
      <c r="K111" s="35"/>
      <c r="M111" s="28"/>
      <c r="N111" s="29" t="s">
        <v>7</v>
      </c>
      <c r="O111" s="29"/>
      <c r="P111" s="29"/>
      <c r="Q111" s="29"/>
      <c r="R111" s="29"/>
    </row>
    <row r="112" spans="6:18" x14ac:dyDescent="0.35">
      <c r="F112" s="30"/>
      <c r="G112" s="31">
        <v>5</v>
      </c>
      <c r="H112" s="31">
        <v>10</v>
      </c>
      <c r="I112" s="31">
        <v>15</v>
      </c>
      <c r="J112" s="31">
        <v>20</v>
      </c>
      <c r="K112" s="31">
        <v>25</v>
      </c>
      <c r="M112" s="30"/>
      <c r="N112" s="31">
        <v>5</v>
      </c>
      <c r="O112" s="31">
        <v>10</v>
      </c>
      <c r="P112" s="31">
        <v>15</v>
      </c>
      <c r="Q112" s="31">
        <v>20</v>
      </c>
      <c r="R112" s="31">
        <v>25</v>
      </c>
    </row>
    <row r="113" spans="6:18" x14ac:dyDescent="0.35">
      <c r="F113" s="32">
        <v>80</v>
      </c>
      <c r="G113" s="36">
        <f>G98+$G$108</f>
        <v>1600</v>
      </c>
      <c r="H113" s="36">
        <f t="shared" ref="H113:K113" si="69">H98+$G$108</f>
        <v>1648</v>
      </c>
      <c r="I113" s="36">
        <f t="shared" si="69"/>
        <v>1744</v>
      </c>
      <c r="J113" s="36">
        <f t="shared" si="69"/>
        <v>1872</v>
      </c>
      <c r="K113" s="36">
        <f t="shared" si="69"/>
        <v>1968</v>
      </c>
      <c r="M113" s="32">
        <v>80</v>
      </c>
      <c r="N113" s="36">
        <f>N98+$G$109</f>
        <v>2600</v>
      </c>
      <c r="O113" s="36">
        <f t="shared" ref="O113:R113" si="70">O98+$G$109</f>
        <v>2600</v>
      </c>
      <c r="P113" s="36">
        <f t="shared" si="70"/>
        <v>2600</v>
      </c>
      <c r="Q113" s="36">
        <f t="shared" si="70"/>
        <v>2616</v>
      </c>
      <c r="R113" s="36">
        <f t="shared" si="70"/>
        <v>2632</v>
      </c>
    </row>
    <row r="114" spans="6:18" x14ac:dyDescent="0.35">
      <c r="F114" s="32">
        <v>100</v>
      </c>
      <c r="G114" s="36">
        <f t="shared" ref="G114:K117" si="71">G99+$G$108</f>
        <v>3000</v>
      </c>
      <c r="H114" s="36">
        <f t="shared" si="71"/>
        <v>3000</v>
      </c>
      <c r="I114" s="36">
        <f t="shared" si="71"/>
        <v>3000</v>
      </c>
      <c r="J114" s="36">
        <f t="shared" si="71"/>
        <v>3000</v>
      </c>
      <c r="K114" s="36">
        <f t="shared" si="71"/>
        <v>3000</v>
      </c>
      <c r="M114" s="32">
        <v>100</v>
      </c>
      <c r="N114" s="36">
        <f t="shared" ref="N114:R117" si="72">N99+$G$109</f>
        <v>3000</v>
      </c>
      <c r="O114" s="36">
        <f t="shared" si="72"/>
        <v>3000</v>
      </c>
      <c r="P114" s="36">
        <f t="shared" si="72"/>
        <v>3020</v>
      </c>
      <c r="Q114" s="36">
        <f t="shared" si="72"/>
        <v>3020</v>
      </c>
      <c r="R114" s="36">
        <f t="shared" si="72"/>
        <v>3060</v>
      </c>
    </row>
    <row r="115" spans="6:18" x14ac:dyDescent="0.35">
      <c r="F115" s="32">
        <v>120</v>
      </c>
      <c r="G115" s="36">
        <f t="shared" si="71"/>
        <v>4800</v>
      </c>
      <c r="H115" s="36">
        <f t="shared" si="71"/>
        <v>4752</v>
      </c>
      <c r="I115" s="36">
        <f t="shared" si="71"/>
        <v>4608</v>
      </c>
      <c r="J115" s="36">
        <f t="shared" si="71"/>
        <v>4440</v>
      </c>
      <c r="K115" s="36">
        <f t="shared" si="71"/>
        <v>4320</v>
      </c>
      <c r="M115" s="32">
        <v>120</v>
      </c>
      <c r="N115" s="36">
        <f t="shared" si="72"/>
        <v>3400</v>
      </c>
      <c r="O115" s="36">
        <f t="shared" si="72"/>
        <v>3400</v>
      </c>
      <c r="P115" s="36">
        <f t="shared" si="72"/>
        <v>3448</v>
      </c>
      <c r="Q115" s="36">
        <f t="shared" si="72"/>
        <v>3568</v>
      </c>
      <c r="R115" s="36">
        <f t="shared" si="72"/>
        <v>3688</v>
      </c>
    </row>
    <row r="116" spans="6:18" x14ac:dyDescent="0.35">
      <c r="F116" s="32">
        <v>140</v>
      </c>
      <c r="G116" s="36">
        <f t="shared" si="71"/>
        <v>5600</v>
      </c>
      <c r="H116" s="36">
        <f t="shared" si="71"/>
        <v>5600</v>
      </c>
      <c r="I116" s="36">
        <f t="shared" si="71"/>
        <v>5572</v>
      </c>
      <c r="J116" s="36">
        <f t="shared" si="71"/>
        <v>5544</v>
      </c>
      <c r="K116" s="36">
        <f t="shared" si="71"/>
        <v>5460</v>
      </c>
      <c r="M116" s="32">
        <v>140</v>
      </c>
      <c r="N116" s="36">
        <f t="shared" si="72"/>
        <v>3884</v>
      </c>
      <c r="O116" s="36">
        <f t="shared" si="72"/>
        <v>4276</v>
      </c>
      <c r="P116" s="36">
        <f t="shared" si="72"/>
        <v>4528</v>
      </c>
      <c r="Q116" s="36">
        <f t="shared" si="72"/>
        <v>4696</v>
      </c>
      <c r="R116" s="36">
        <f t="shared" si="72"/>
        <v>4808</v>
      </c>
    </row>
    <row r="117" spans="6:18" x14ac:dyDescent="0.35">
      <c r="F117" s="32">
        <v>160</v>
      </c>
      <c r="G117" s="36">
        <f t="shared" si="71"/>
        <v>6400</v>
      </c>
      <c r="H117" s="36">
        <f t="shared" si="71"/>
        <v>6400</v>
      </c>
      <c r="I117" s="36">
        <f t="shared" si="71"/>
        <v>6400</v>
      </c>
      <c r="J117" s="36">
        <f t="shared" si="71"/>
        <v>6368</v>
      </c>
      <c r="K117" s="36">
        <f t="shared" si="71"/>
        <v>6368</v>
      </c>
      <c r="M117" s="32">
        <v>160</v>
      </c>
      <c r="N117" s="36">
        <f t="shared" si="72"/>
        <v>7336</v>
      </c>
      <c r="O117" s="36">
        <f t="shared" si="72"/>
        <v>6920</v>
      </c>
      <c r="P117" s="36">
        <f t="shared" si="72"/>
        <v>6568</v>
      </c>
      <c r="Q117" s="36">
        <f t="shared" si="72"/>
        <v>6440</v>
      </c>
      <c r="R117" s="36">
        <f t="shared" si="72"/>
        <v>6344</v>
      </c>
    </row>
    <row r="118" spans="6:18" x14ac:dyDescent="0.35">
      <c r="F118" s="32"/>
      <c r="G118" s="31"/>
      <c r="H118" s="31"/>
      <c r="I118" s="31"/>
      <c r="J118" s="31"/>
      <c r="K118" s="31"/>
    </row>
    <row r="120" spans="6:18" x14ac:dyDescent="0.35">
      <c r="F120" s="37" t="s">
        <v>13</v>
      </c>
      <c r="G120" s="38"/>
      <c r="H120" s="38"/>
      <c r="I120" s="38"/>
      <c r="J120" s="38"/>
      <c r="K120" s="38"/>
    </row>
    <row r="121" spans="6:18" x14ac:dyDescent="0.35">
      <c r="F121" s="30"/>
      <c r="G121" s="31">
        <v>5</v>
      </c>
      <c r="H121" s="31">
        <v>10</v>
      </c>
      <c r="I121" s="31">
        <v>15</v>
      </c>
      <c r="J121" s="31">
        <v>20</v>
      </c>
      <c r="K121" s="31">
        <v>25</v>
      </c>
    </row>
    <row r="122" spans="6:18" x14ac:dyDescent="0.35">
      <c r="F122" s="32">
        <v>80</v>
      </c>
      <c r="G122" s="36">
        <f>IF(G113&gt;N113,1,2)</f>
        <v>2</v>
      </c>
      <c r="H122" s="36">
        <f t="shared" ref="H122:K122" si="73">IF(H113&gt;O113,1,2)</f>
        <v>2</v>
      </c>
      <c r="I122" s="36">
        <f t="shared" si="73"/>
        <v>2</v>
      </c>
      <c r="J122" s="36">
        <f t="shared" si="73"/>
        <v>2</v>
      </c>
      <c r="K122" s="36">
        <f t="shared" si="73"/>
        <v>2</v>
      </c>
    </row>
    <row r="123" spans="6:18" x14ac:dyDescent="0.35">
      <c r="F123" s="32">
        <v>100</v>
      </c>
      <c r="G123" s="36">
        <f t="shared" ref="G123:G126" si="74">IF(G114&gt;N114,1,2)</f>
        <v>2</v>
      </c>
      <c r="H123" s="36">
        <f t="shared" ref="H123:H126" si="75">IF(H114&gt;O114,1,2)</f>
        <v>2</v>
      </c>
      <c r="I123" s="36">
        <f t="shared" ref="I123:I126" si="76">IF(I114&gt;P114,1,2)</f>
        <v>2</v>
      </c>
      <c r="J123" s="36">
        <f t="shared" ref="J123:J126" si="77">IF(J114&gt;Q114,1,2)</f>
        <v>2</v>
      </c>
      <c r="K123" s="36">
        <f t="shared" ref="K123:K126" si="78">IF(K114&gt;R114,1,2)</f>
        <v>2</v>
      </c>
    </row>
    <row r="124" spans="6:18" x14ac:dyDescent="0.35">
      <c r="F124" s="32">
        <v>120</v>
      </c>
      <c r="G124" s="36">
        <f>IF(G115&gt;N115,1,2)</f>
        <v>1</v>
      </c>
      <c r="H124" s="36">
        <f t="shared" si="75"/>
        <v>1</v>
      </c>
      <c r="I124" s="36">
        <f t="shared" si="76"/>
        <v>1</v>
      </c>
      <c r="J124" s="36">
        <f t="shared" si="77"/>
        <v>1</v>
      </c>
      <c r="K124" s="36">
        <f t="shared" si="78"/>
        <v>1</v>
      </c>
    </row>
    <row r="125" spans="6:18" x14ac:dyDescent="0.35">
      <c r="F125" s="32">
        <v>140</v>
      </c>
      <c r="G125" s="36">
        <f t="shared" si="74"/>
        <v>1</v>
      </c>
      <c r="H125" s="36">
        <f t="shared" si="75"/>
        <v>1</v>
      </c>
      <c r="I125" s="36">
        <f t="shared" si="76"/>
        <v>1</v>
      </c>
      <c r="J125" s="36">
        <f t="shared" si="77"/>
        <v>1</v>
      </c>
      <c r="K125" s="36">
        <f t="shared" si="78"/>
        <v>1</v>
      </c>
    </row>
    <row r="126" spans="6:18" x14ac:dyDescent="0.35">
      <c r="F126" s="32">
        <v>160</v>
      </c>
      <c r="G126" s="36">
        <f t="shared" si="74"/>
        <v>2</v>
      </c>
      <c r="H126" s="36">
        <f t="shared" si="75"/>
        <v>2</v>
      </c>
      <c r="I126" s="36">
        <f t="shared" si="76"/>
        <v>2</v>
      </c>
      <c r="J126" s="36">
        <f t="shared" si="77"/>
        <v>2</v>
      </c>
      <c r="K126" s="36">
        <f t="shared" si="78"/>
        <v>1</v>
      </c>
    </row>
    <row r="127" spans="6:18" x14ac:dyDescent="0.35">
      <c r="F127" s="32"/>
      <c r="G127" s="31"/>
      <c r="H127" s="31"/>
      <c r="I127" s="31"/>
      <c r="J127" s="31"/>
      <c r="K127" s="31"/>
    </row>
  </sheetData>
  <conditionalFormatting sqref="G122:K126">
    <cfRule type="colorScale" priority="2">
      <colorScale>
        <cfvo type="min"/>
        <cfvo type="max"/>
        <color theme="7"/>
        <color theme="9"/>
      </colorScale>
    </cfRule>
  </conditionalFormatting>
  <conditionalFormatting sqref="AF4:AF8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ABD70-791A-4AE7-998B-32CAAED633C9}">
  <dimension ref="B2:G16"/>
  <sheetViews>
    <sheetView zoomScale="80" zoomScaleNormal="80" workbookViewId="0">
      <selection activeCell="Q29" sqref="Q29"/>
    </sheetView>
  </sheetViews>
  <sheetFormatPr defaultRowHeight="14.5" x14ac:dyDescent="0.35"/>
  <cols>
    <col min="2" max="2" width="11.54296875" bestFit="1" customWidth="1"/>
    <col min="3" max="7" width="9.81640625" bestFit="1" customWidth="1"/>
  </cols>
  <sheetData>
    <row r="2" spans="2:7" x14ac:dyDescent="0.35">
      <c r="B2" s="3"/>
    </row>
    <row r="4" spans="2:7" x14ac:dyDescent="0.35">
      <c r="B4" s="1"/>
      <c r="C4" s="1"/>
      <c r="D4" s="1"/>
      <c r="E4" s="1"/>
      <c r="F4" s="1"/>
      <c r="G4" s="1"/>
    </row>
    <row r="5" spans="2:7" x14ac:dyDescent="0.35">
      <c r="B5" s="1"/>
      <c r="C5" s="1"/>
      <c r="D5" s="1"/>
      <c r="E5" s="1"/>
      <c r="F5" s="1"/>
      <c r="G5" s="1"/>
    </row>
    <row r="6" spans="2:7" x14ac:dyDescent="0.35">
      <c r="B6" s="1"/>
      <c r="C6" s="1"/>
      <c r="D6" s="1"/>
      <c r="E6" s="1"/>
      <c r="F6" s="1"/>
      <c r="G6" s="1"/>
    </row>
    <row r="7" spans="2:7" x14ac:dyDescent="0.35">
      <c r="B7" s="1"/>
      <c r="C7" s="1"/>
      <c r="D7" s="1"/>
      <c r="E7" s="1"/>
      <c r="F7" s="1"/>
      <c r="G7" s="1"/>
    </row>
    <row r="9" spans="2:7" x14ac:dyDescent="0.35">
      <c r="B9" s="3"/>
    </row>
    <row r="11" spans="2:7" x14ac:dyDescent="0.35">
      <c r="B11" s="1"/>
      <c r="C11" s="1"/>
      <c r="D11" s="1"/>
      <c r="E11" s="1"/>
      <c r="F11" s="1"/>
      <c r="G11" s="1"/>
    </row>
    <row r="12" spans="2:7" x14ac:dyDescent="0.35">
      <c r="B12" s="1"/>
      <c r="C12" s="1"/>
      <c r="D12" s="1"/>
      <c r="E12" s="1"/>
      <c r="F12" s="1"/>
      <c r="G12" s="1"/>
    </row>
    <row r="13" spans="2:7" x14ac:dyDescent="0.35">
      <c r="B13" s="1"/>
      <c r="C13" s="1"/>
      <c r="D13" s="1"/>
      <c r="E13" s="1"/>
      <c r="F13" s="1"/>
      <c r="G13" s="1"/>
    </row>
    <row r="14" spans="2:7" x14ac:dyDescent="0.35">
      <c r="B14" s="1"/>
      <c r="C14" s="1"/>
      <c r="D14" s="1"/>
      <c r="E14" s="1"/>
      <c r="F14" s="1"/>
      <c r="G14" s="1"/>
    </row>
    <row r="16" spans="2:7" x14ac:dyDescent="0.35">
      <c r="B16" s="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C2A93-A017-49AF-B0CB-3C1F6C55C9AB}">
  <dimension ref="A1:AR837"/>
  <sheetViews>
    <sheetView topLeftCell="L1" zoomScale="70" zoomScaleNormal="70" workbookViewId="0">
      <selection activeCell="AQ429" sqref="AQ429"/>
    </sheetView>
  </sheetViews>
  <sheetFormatPr defaultRowHeight="14.5" x14ac:dyDescent="0.35"/>
  <cols>
    <col min="5" max="5" width="9.81640625" bestFit="1" customWidth="1"/>
    <col min="6" max="17" width="18.54296875" customWidth="1"/>
    <col min="40" max="40" width="20.453125" bestFit="1" customWidth="1"/>
    <col min="41" max="41" width="14.7265625" bestFit="1" customWidth="1"/>
    <col min="42" max="42" width="12" style="55" bestFit="1" customWidth="1"/>
    <col min="43" max="50" width="13.7265625" bestFit="1" customWidth="1"/>
  </cols>
  <sheetData>
    <row r="1" spans="1:44" x14ac:dyDescent="0.35">
      <c r="F1" s="45">
        <f>F3-(F2-F3)</f>
        <v>191.78082191780823</v>
      </c>
    </row>
    <row r="2" spans="1:44" x14ac:dyDescent="0.35">
      <c r="D2" t="s">
        <v>14</v>
      </c>
      <c r="E2" s="40">
        <f>$S$6*(1+$U$5)</f>
        <v>130</v>
      </c>
      <c r="F2" s="45">
        <f>E2/365*1000</f>
        <v>356.16438356164383</v>
      </c>
      <c r="H2" t="s">
        <v>14</v>
      </c>
      <c r="I2" s="40">
        <v>140</v>
      </c>
      <c r="L2" t="s">
        <v>14</v>
      </c>
      <c r="M2" s="40">
        <v>150</v>
      </c>
    </row>
    <row r="3" spans="1:44" x14ac:dyDescent="0.35">
      <c r="D3" t="s">
        <v>15</v>
      </c>
      <c r="E3" s="40">
        <v>100</v>
      </c>
      <c r="F3" s="45">
        <f>E3/365*1000</f>
        <v>273.97260273972603</v>
      </c>
      <c r="H3" t="s">
        <v>15</v>
      </c>
      <c r="I3" s="40">
        <v>100</v>
      </c>
      <c r="L3" t="s">
        <v>15</v>
      </c>
      <c r="M3" s="40">
        <v>100</v>
      </c>
    </row>
    <row r="4" spans="1:44" x14ac:dyDescent="0.35">
      <c r="C4" t="s">
        <v>16</v>
      </c>
      <c r="D4" t="s">
        <v>17</v>
      </c>
      <c r="E4" t="s">
        <v>18</v>
      </c>
      <c r="F4" t="s">
        <v>19</v>
      </c>
      <c r="G4" t="s">
        <v>20</v>
      </c>
      <c r="H4" t="s">
        <v>17</v>
      </c>
      <c r="I4" t="s">
        <v>18</v>
      </c>
      <c r="J4" t="s">
        <v>19</v>
      </c>
      <c r="K4" t="s">
        <v>20</v>
      </c>
      <c r="L4" t="s">
        <v>17</v>
      </c>
      <c r="M4" t="s">
        <v>18</v>
      </c>
      <c r="N4" t="s">
        <v>19</v>
      </c>
      <c r="O4" t="s">
        <v>20</v>
      </c>
      <c r="U4" t="s">
        <v>21</v>
      </c>
    </row>
    <row r="5" spans="1:44" ht="15" thickBot="1" x14ac:dyDescent="0.4">
      <c r="A5" s="46">
        <f>($E$3-C5)/365*1000</f>
        <v>271.23287671232879</v>
      </c>
      <c r="B5" s="46">
        <f>($E$3+C5)/365*1000</f>
        <v>276.71232876712327</v>
      </c>
      <c r="C5">
        <v>1</v>
      </c>
      <c r="D5">
        <f>($E$3-$E$2)/$C5</f>
        <v>-30</v>
      </c>
      <c r="E5">
        <v>0</v>
      </c>
      <c r="F5">
        <f>100*E5</f>
        <v>0</v>
      </c>
      <c r="G5" s="46">
        <f>($E$3-F5)*$S$8+F5*$S$9+$S$10*$E$2</f>
        <v>5964.5000000000009</v>
      </c>
      <c r="H5">
        <f>($I$3-$I$2)/$C5</f>
        <v>-40</v>
      </c>
      <c r="I5">
        <v>0</v>
      </c>
      <c r="J5">
        <f>100*I5</f>
        <v>0</v>
      </c>
      <c r="K5" s="46">
        <f>($I$3-J5)*$S$8+J5*$S$9+$S$10*$I$2</f>
        <v>6191.0000000000009</v>
      </c>
      <c r="L5">
        <f>($M$3-$M$2)/$C5</f>
        <v>-50</v>
      </c>
      <c r="M5">
        <v>0</v>
      </c>
      <c r="N5">
        <f>100*M5</f>
        <v>0</v>
      </c>
      <c r="O5" s="46">
        <f>($M$3-N5)*$S$8+N5*$S$9+$S$10*$M$2</f>
        <v>6417.5000000000009</v>
      </c>
      <c r="R5" t="s">
        <v>14</v>
      </c>
      <c r="S5" s="40">
        <f>$S$6*(1+U5)</f>
        <v>130</v>
      </c>
      <c r="U5" s="39">
        <v>0.3</v>
      </c>
    </row>
    <row r="6" spans="1:44" ht="15" thickBot="1" x14ac:dyDescent="0.4">
      <c r="A6" s="46">
        <f t="shared" ref="A6:A44" si="0">($E$3-C6)/365*1000</f>
        <v>268.49315068493149</v>
      </c>
      <c r="B6" s="46">
        <f t="shared" ref="B6:B44" si="1">($E$3+C6)/365*1000</f>
        <v>279.45205479452056</v>
      </c>
      <c r="C6">
        <v>2</v>
      </c>
      <c r="D6">
        <f t="shared" ref="D6:D44" si="2">($E$3-$E$2)/$C6</f>
        <v>-15</v>
      </c>
      <c r="E6">
        <v>0</v>
      </c>
      <c r="F6">
        <f t="shared" ref="F6:F44" si="3">100*E6</f>
        <v>0</v>
      </c>
      <c r="G6" s="46">
        <f t="shared" ref="G6:G44" si="4">($E$3-F6)*$S$8+F6*$S$9+$S$10*$E$2</f>
        <v>5964.5000000000009</v>
      </c>
      <c r="H6">
        <f t="shared" ref="H6:H44" si="5">($I$3-$I$2)/$C6</f>
        <v>-20</v>
      </c>
      <c r="I6">
        <v>0</v>
      </c>
      <c r="J6">
        <f t="shared" ref="J6:J44" si="6">100*I6</f>
        <v>0</v>
      </c>
      <c r="K6" s="46">
        <f t="shared" ref="K6:K44" si="7">($I$3-J6)*$S$8+J6*$S$9+$S$10*$I$2</f>
        <v>6191.0000000000009</v>
      </c>
      <c r="L6">
        <f t="shared" ref="L6:L44" si="8">($M$3-$M$2)/$C6</f>
        <v>-25</v>
      </c>
      <c r="M6">
        <v>0</v>
      </c>
      <c r="N6">
        <f t="shared" ref="N6:N44" si="9">100*M6</f>
        <v>0</v>
      </c>
      <c r="O6" s="46">
        <f t="shared" ref="O6:O44" si="10">($M$3-N6)*$S$8+N6*$S$9+$S$10*$M$2</f>
        <v>6417.5000000000009</v>
      </c>
      <c r="R6" t="s">
        <v>22</v>
      </c>
      <c r="S6">
        <v>100</v>
      </c>
      <c r="AA6" s="41" t="s">
        <v>23</v>
      </c>
      <c r="AB6" s="42" t="s">
        <v>24</v>
      </c>
      <c r="AC6" s="42" t="s">
        <v>25</v>
      </c>
      <c r="AD6" s="42" t="s">
        <v>26</v>
      </c>
      <c r="AE6" s="42" t="s">
        <v>27</v>
      </c>
      <c r="AF6" s="42" t="s">
        <v>28</v>
      </c>
      <c r="AG6" s="42" t="s">
        <v>29</v>
      </c>
      <c r="AH6" s="42" t="s">
        <v>30</v>
      </c>
      <c r="AI6" s="42" t="s">
        <v>31</v>
      </c>
      <c r="AJ6" s="42" t="s">
        <v>32</v>
      </c>
      <c r="AK6" s="42" t="s">
        <v>33</v>
      </c>
    </row>
    <row r="7" spans="1:44" ht="15" thickBot="1" x14ac:dyDescent="0.4">
      <c r="A7" s="46">
        <f t="shared" si="0"/>
        <v>265.75342465753425</v>
      </c>
      <c r="B7" s="46">
        <f t="shared" si="1"/>
        <v>282.1917808219178</v>
      </c>
      <c r="C7">
        <v>3</v>
      </c>
      <c r="D7">
        <f t="shared" si="2"/>
        <v>-10</v>
      </c>
      <c r="E7">
        <v>0</v>
      </c>
      <c r="F7">
        <f t="shared" si="3"/>
        <v>0</v>
      </c>
      <c r="G7" s="46">
        <f t="shared" si="4"/>
        <v>5964.5000000000009</v>
      </c>
      <c r="H7">
        <f t="shared" si="5"/>
        <v>-13.333333333333334</v>
      </c>
      <c r="I7">
        <v>0</v>
      </c>
      <c r="J7">
        <f t="shared" si="6"/>
        <v>0</v>
      </c>
      <c r="K7" s="46">
        <f t="shared" si="7"/>
        <v>6191.0000000000009</v>
      </c>
      <c r="L7">
        <f t="shared" si="8"/>
        <v>-16.666666666666668</v>
      </c>
      <c r="M7">
        <v>0</v>
      </c>
      <c r="N7">
        <f t="shared" si="9"/>
        <v>0</v>
      </c>
      <c r="O7" s="46">
        <f t="shared" si="10"/>
        <v>6417.5000000000009</v>
      </c>
      <c r="AA7" s="42" t="s">
        <v>34</v>
      </c>
      <c r="AB7" s="43">
        <v>3.0000000000000001E-5</v>
      </c>
      <c r="AC7" s="43">
        <v>3.0000000000000001E-5</v>
      </c>
      <c r="AD7" s="43">
        <v>3.0000000000000001E-5</v>
      </c>
      <c r="AE7" s="43">
        <v>3.0000000000000001E-5</v>
      </c>
      <c r="AF7" s="43">
        <v>3.0000000000000001E-5</v>
      </c>
      <c r="AG7" s="43">
        <v>3.0000000000000001E-5</v>
      </c>
      <c r="AH7" s="43">
        <v>2.0000000000000002E-5</v>
      </c>
      <c r="AI7" s="43">
        <v>2.0000000000000002E-5</v>
      </c>
      <c r="AJ7" s="43">
        <v>2.0000000000000002E-5</v>
      </c>
      <c r="AK7" s="43">
        <v>2.0000000000000002E-5</v>
      </c>
      <c r="AN7" s="44" t="s">
        <v>23</v>
      </c>
      <c r="AO7" s="44" t="s">
        <v>35</v>
      </c>
    </row>
    <row r="8" spans="1:44" ht="15" thickBot="1" x14ac:dyDescent="0.4">
      <c r="A8" s="46">
        <f t="shared" si="0"/>
        <v>263.01369863013696</v>
      </c>
      <c r="B8" s="46">
        <f t="shared" si="1"/>
        <v>284.93150684931504</v>
      </c>
      <c r="C8">
        <v>4</v>
      </c>
      <c r="D8">
        <f t="shared" si="2"/>
        <v>-7.5</v>
      </c>
      <c r="E8">
        <v>0</v>
      </c>
      <c r="F8">
        <f t="shared" si="3"/>
        <v>0</v>
      </c>
      <c r="G8" s="46">
        <f t="shared" si="4"/>
        <v>5964.5000000000009</v>
      </c>
      <c r="H8">
        <f t="shared" si="5"/>
        <v>-10</v>
      </c>
      <c r="I8">
        <v>0</v>
      </c>
      <c r="J8">
        <f t="shared" si="6"/>
        <v>0</v>
      </c>
      <c r="K8" s="46">
        <f t="shared" si="7"/>
        <v>6191.0000000000009</v>
      </c>
      <c r="L8">
        <f t="shared" si="8"/>
        <v>-12.5</v>
      </c>
      <c r="M8">
        <v>0</v>
      </c>
      <c r="N8">
        <f t="shared" si="9"/>
        <v>0</v>
      </c>
      <c r="O8" s="46">
        <f t="shared" si="10"/>
        <v>6417.5000000000009</v>
      </c>
      <c r="R8" t="s">
        <v>36</v>
      </c>
      <c r="S8">
        <f>13.6+16.6</f>
        <v>30.200000000000003</v>
      </c>
      <c r="AA8" s="42" t="s">
        <v>37</v>
      </c>
      <c r="AB8" s="43">
        <v>5.0000000000000002E-5</v>
      </c>
      <c r="AC8" s="43">
        <v>5.0000000000000002E-5</v>
      </c>
      <c r="AD8" s="43">
        <v>4.0000000000000003E-5</v>
      </c>
      <c r="AE8" s="43">
        <v>4.0000000000000003E-5</v>
      </c>
      <c r="AF8" s="43">
        <v>4.0000000000000003E-5</v>
      </c>
      <c r="AG8" s="43">
        <v>4.0000000000000003E-5</v>
      </c>
      <c r="AH8" s="43">
        <v>4.0000000000000003E-5</v>
      </c>
      <c r="AI8" s="43">
        <v>4.0000000000000003E-5</v>
      </c>
      <c r="AJ8" s="43">
        <v>3.0000000000000001E-5</v>
      </c>
      <c r="AK8" s="43">
        <v>3.0000000000000001E-5</v>
      </c>
      <c r="AN8" t="s">
        <v>38</v>
      </c>
      <c r="AO8" t="s">
        <v>39</v>
      </c>
      <c r="AP8" s="55">
        <v>0.5</v>
      </c>
      <c r="AQ8">
        <v>0</v>
      </c>
      <c r="AR8">
        <f>AP8</f>
        <v>0.5</v>
      </c>
    </row>
    <row r="9" spans="1:44" ht="15" thickBot="1" x14ac:dyDescent="0.4">
      <c r="A9" s="46">
        <f t="shared" si="0"/>
        <v>260.27397260273972</v>
      </c>
      <c r="B9" s="46">
        <f t="shared" si="1"/>
        <v>287.67123287671234</v>
      </c>
      <c r="C9">
        <v>5</v>
      </c>
      <c r="D9">
        <f t="shared" si="2"/>
        <v>-6</v>
      </c>
      <c r="E9">
        <v>0</v>
      </c>
      <c r="F9">
        <f t="shared" si="3"/>
        <v>0</v>
      </c>
      <c r="G9" s="46">
        <f t="shared" si="4"/>
        <v>5964.5000000000009</v>
      </c>
      <c r="H9">
        <f t="shared" si="5"/>
        <v>-8</v>
      </c>
      <c r="I9">
        <v>0</v>
      </c>
      <c r="J9">
        <f t="shared" si="6"/>
        <v>0</v>
      </c>
      <c r="K9" s="46">
        <f t="shared" si="7"/>
        <v>6191.0000000000009</v>
      </c>
      <c r="L9">
        <f t="shared" si="8"/>
        <v>-10</v>
      </c>
      <c r="M9">
        <v>0</v>
      </c>
      <c r="N9">
        <f t="shared" si="9"/>
        <v>0</v>
      </c>
      <c r="O9" s="46">
        <f t="shared" si="10"/>
        <v>6417.5000000000009</v>
      </c>
      <c r="R9" t="s">
        <v>40</v>
      </c>
      <c r="S9">
        <f>S8*2</f>
        <v>60.400000000000006</v>
      </c>
      <c r="AA9" s="42" t="s">
        <v>41</v>
      </c>
      <c r="AB9" s="43">
        <v>6.9999999999999994E-5</v>
      </c>
      <c r="AC9" s="43">
        <v>6.9999999999999994E-5</v>
      </c>
      <c r="AD9" s="43">
        <v>6.9999999999999994E-5</v>
      </c>
      <c r="AE9" s="43">
        <v>6.0000000000000002E-5</v>
      </c>
      <c r="AF9" s="43">
        <v>6.0000000000000002E-5</v>
      </c>
      <c r="AG9" s="43">
        <v>6.0000000000000002E-5</v>
      </c>
      <c r="AH9" s="43">
        <v>6.0000000000000002E-5</v>
      </c>
      <c r="AI9" s="43">
        <v>5.0000000000000002E-5</v>
      </c>
      <c r="AJ9" s="43">
        <v>5.0000000000000002E-5</v>
      </c>
      <c r="AK9" s="43">
        <v>5.0000000000000002E-5</v>
      </c>
      <c r="AN9" t="s">
        <v>38</v>
      </c>
      <c r="AO9" t="s">
        <v>42</v>
      </c>
      <c r="AP9" s="55">
        <v>0.49601000000000001</v>
      </c>
      <c r="AQ9">
        <f>ROUND(AQ8-0.01,2)</f>
        <v>-0.01</v>
      </c>
      <c r="AR9">
        <f>AP9</f>
        <v>0.49601000000000001</v>
      </c>
    </row>
    <row r="10" spans="1:44" ht="15" thickBot="1" x14ac:dyDescent="0.4">
      <c r="A10" s="46">
        <f t="shared" si="0"/>
        <v>257.53424657534248</v>
      </c>
      <c r="B10" s="46">
        <f t="shared" si="1"/>
        <v>290.41095890410958</v>
      </c>
      <c r="C10">
        <v>6</v>
      </c>
      <c r="D10">
        <f t="shared" si="2"/>
        <v>-5</v>
      </c>
      <c r="E10">
        <v>0</v>
      </c>
      <c r="F10">
        <f t="shared" si="3"/>
        <v>0</v>
      </c>
      <c r="G10" s="46">
        <f t="shared" si="4"/>
        <v>5964.5000000000009</v>
      </c>
      <c r="H10">
        <f t="shared" si="5"/>
        <v>-6.666666666666667</v>
      </c>
      <c r="I10">
        <v>0</v>
      </c>
      <c r="J10">
        <f t="shared" si="6"/>
        <v>0</v>
      </c>
      <c r="K10" s="46">
        <f t="shared" si="7"/>
        <v>6191.0000000000009</v>
      </c>
      <c r="L10">
        <f t="shared" si="8"/>
        <v>-8.3333333333333339</v>
      </c>
      <c r="M10">
        <v>0</v>
      </c>
      <c r="N10">
        <f t="shared" si="9"/>
        <v>0</v>
      </c>
      <c r="O10" s="46">
        <f t="shared" si="10"/>
        <v>6417.5000000000009</v>
      </c>
      <c r="R10" t="s">
        <v>43</v>
      </c>
      <c r="S10">
        <f>S8*75%</f>
        <v>22.650000000000002</v>
      </c>
      <c r="AA10" s="42" t="s">
        <v>44</v>
      </c>
      <c r="AB10" s="43">
        <v>1.1E-4</v>
      </c>
      <c r="AC10" s="43">
        <v>1E-4</v>
      </c>
      <c r="AD10" s="43">
        <v>1E-4</v>
      </c>
      <c r="AE10" s="43">
        <v>1E-4</v>
      </c>
      <c r="AF10" s="43">
        <v>9.0000000000000006E-5</v>
      </c>
      <c r="AG10" s="43">
        <v>9.0000000000000006E-5</v>
      </c>
      <c r="AH10" s="43">
        <v>8.0000000000000007E-5</v>
      </c>
      <c r="AI10" s="43">
        <v>8.0000000000000007E-5</v>
      </c>
      <c r="AJ10" s="43">
        <v>8.0000000000000007E-5</v>
      </c>
      <c r="AK10" s="43">
        <v>8.0000000000000007E-5</v>
      </c>
      <c r="AN10" t="s">
        <v>38</v>
      </c>
      <c r="AO10" t="s">
        <v>45</v>
      </c>
      <c r="AP10" s="55">
        <v>0.49202000000000001</v>
      </c>
      <c r="AQ10">
        <f t="shared" ref="AQ10:AQ73" si="11">ROUND(AQ9-0.01,2)</f>
        <v>-0.02</v>
      </c>
      <c r="AR10">
        <f t="shared" ref="AR10:AR73" si="12">AP10</f>
        <v>0.49202000000000001</v>
      </c>
    </row>
    <row r="11" spans="1:44" ht="15" thickBot="1" x14ac:dyDescent="0.4">
      <c r="A11" s="46">
        <f t="shared" si="0"/>
        <v>254.79452054794521</v>
      </c>
      <c r="B11" s="46">
        <f t="shared" si="1"/>
        <v>293.15068493150687</v>
      </c>
      <c r="C11">
        <v>7</v>
      </c>
      <c r="D11">
        <f t="shared" si="2"/>
        <v>-4.2857142857142856</v>
      </c>
      <c r="E11">
        <v>0</v>
      </c>
      <c r="F11">
        <f t="shared" si="3"/>
        <v>0</v>
      </c>
      <c r="G11" s="46">
        <f t="shared" si="4"/>
        <v>5964.5000000000009</v>
      </c>
      <c r="H11">
        <f t="shared" si="5"/>
        <v>-5.7142857142857144</v>
      </c>
      <c r="I11">
        <v>0</v>
      </c>
      <c r="J11">
        <f t="shared" si="6"/>
        <v>0</v>
      </c>
      <c r="K11" s="46">
        <f t="shared" si="7"/>
        <v>6191.0000000000009</v>
      </c>
      <c r="L11">
        <f t="shared" si="8"/>
        <v>-7.1428571428571432</v>
      </c>
      <c r="M11">
        <v>0</v>
      </c>
      <c r="N11">
        <f t="shared" si="9"/>
        <v>0</v>
      </c>
      <c r="O11" s="46">
        <f t="shared" si="10"/>
        <v>6417.5000000000009</v>
      </c>
      <c r="AA11" s="42" t="s">
        <v>46</v>
      </c>
      <c r="AB11" s="43">
        <v>1.6000000000000001E-4</v>
      </c>
      <c r="AC11" s="43">
        <v>1.4999999999999999E-4</v>
      </c>
      <c r="AD11" s="43">
        <v>1.4999999999999999E-4</v>
      </c>
      <c r="AE11" s="43">
        <v>1.3999999999999999E-4</v>
      </c>
      <c r="AF11" s="43">
        <v>1.3999999999999999E-4</v>
      </c>
      <c r="AG11" s="43">
        <v>1.2999999999999999E-4</v>
      </c>
      <c r="AH11" s="43">
        <v>1.2999999999999999E-4</v>
      </c>
      <c r="AI11" s="43">
        <v>1.2E-4</v>
      </c>
      <c r="AJ11" s="43">
        <v>1.2E-4</v>
      </c>
      <c r="AK11" s="43">
        <v>1.1E-4</v>
      </c>
      <c r="AN11" t="s">
        <v>38</v>
      </c>
      <c r="AO11" t="s">
        <v>47</v>
      </c>
      <c r="AP11" s="55">
        <v>0.48803000000000002</v>
      </c>
      <c r="AQ11">
        <f t="shared" si="11"/>
        <v>-0.03</v>
      </c>
      <c r="AR11">
        <f t="shared" si="12"/>
        <v>0.48803000000000002</v>
      </c>
    </row>
    <row r="12" spans="1:44" ht="15" thickBot="1" x14ac:dyDescent="0.4">
      <c r="A12" s="46">
        <f t="shared" si="0"/>
        <v>252.05479452054797</v>
      </c>
      <c r="B12" s="46">
        <f t="shared" si="1"/>
        <v>295.89041095890411</v>
      </c>
      <c r="C12">
        <v>8</v>
      </c>
      <c r="D12">
        <f t="shared" si="2"/>
        <v>-3.75</v>
      </c>
      <c r="E12">
        <f t="shared" ref="E12:E44" si="13">VLOOKUP(ROUND(D12,2),$AQ$8:$AR$427,2,FALSE)</f>
        <v>9.0000000000000006E-5</v>
      </c>
      <c r="F12">
        <f t="shared" si="3"/>
        <v>9.0000000000000011E-3</v>
      </c>
      <c r="G12" s="46">
        <f t="shared" si="4"/>
        <v>5964.7718000000004</v>
      </c>
      <c r="H12">
        <f t="shared" si="5"/>
        <v>-5</v>
      </c>
      <c r="I12">
        <v>0</v>
      </c>
      <c r="J12">
        <f t="shared" si="6"/>
        <v>0</v>
      </c>
      <c r="K12" s="46">
        <f t="shared" si="7"/>
        <v>6191.0000000000009</v>
      </c>
      <c r="L12">
        <f t="shared" si="8"/>
        <v>-6.25</v>
      </c>
      <c r="M12">
        <v>0</v>
      </c>
      <c r="N12">
        <f t="shared" si="9"/>
        <v>0</v>
      </c>
      <c r="O12" s="46">
        <f t="shared" si="10"/>
        <v>6417.5000000000009</v>
      </c>
      <c r="AA12" s="42" t="s">
        <v>48</v>
      </c>
      <c r="AB12" s="43">
        <v>2.3000000000000001E-4</v>
      </c>
      <c r="AC12" s="43">
        <v>2.2000000000000001E-4</v>
      </c>
      <c r="AD12" s="43">
        <v>2.2000000000000001E-4</v>
      </c>
      <c r="AE12" s="43">
        <v>2.1000000000000001E-4</v>
      </c>
      <c r="AF12" s="43">
        <v>2.0000000000000001E-4</v>
      </c>
      <c r="AG12" s="43">
        <v>1.9000000000000001E-4</v>
      </c>
      <c r="AH12" s="43">
        <v>1.9000000000000001E-4</v>
      </c>
      <c r="AI12" s="43">
        <v>1.8000000000000001E-4</v>
      </c>
      <c r="AJ12" s="43">
        <v>1.7000000000000001E-4</v>
      </c>
      <c r="AK12" s="43">
        <v>1.7000000000000001E-4</v>
      </c>
      <c r="AN12" t="s">
        <v>38</v>
      </c>
      <c r="AO12" t="s">
        <v>49</v>
      </c>
      <c r="AP12" s="55">
        <v>0.48404999999999998</v>
      </c>
      <c r="AQ12">
        <f t="shared" si="11"/>
        <v>-0.04</v>
      </c>
      <c r="AR12">
        <f t="shared" si="12"/>
        <v>0.48404999999999998</v>
      </c>
    </row>
    <row r="13" spans="1:44" ht="15" thickBot="1" x14ac:dyDescent="0.4">
      <c r="A13" s="46">
        <f t="shared" si="0"/>
        <v>249.31506849315068</v>
      </c>
      <c r="B13" s="46">
        <f t="shared" si="1"/>
        <v>298.63013698630135</v>
      </c>
      <c r="C13">
        <v>9</v>
      </c>
      <c r="D13">
        <f t="shared" si="2"/>
        <v>-3.3333333333333335</v>
      </c>
      <c r="E13">
        <f t="shared" si="13"/>
        <v>4.2999999999999999E-4</v>
      </c>
      <c r="F13">
        <f t="shared" si="3"/>
        <v>4.2999999999999997E-2</v>
      </c>
      <c r="G13" s="46">
        <f t="shared" si="4"/>
        <v>5965.7986000000001</v>
      </c>
      <c r="H13">
        <f t="shared" si="5"/>
        <v>-4.4444444444444446</v>
      </c>
      <c r="I13">
        <v>0</v>
      </c>
      <c r="J13">
        <f t="shared" si="6"/>
        <v>0</v>
      </c>
      <c r="K13" s="46">
        <f t="shared" si="7"/>
        <v>6191.0000000000009</v>
      </c>
      <c r="L13">
        <f t="shared" si="8"/>
        <v>-5.5555555555555554</v>
      </c>
      <c r="M13">
        <v>0</v>
      </c>
      <c r="N13">
        <f t="shared" si="9"/>
        <v>0</v>
      </c>
      <c r="O13" s="46">
        <f t="shared" si="10"/>
        <v>6417.5000000000009</v>
      </c>
      <c r="AA13" s="42" t="s">
        <v>50</v>
      </c>
      <c r="AB13" s="43">
        <v>3.4000000000000002E-4</v>
      </c>
      <c r="AC13" s="43">
        <v>3.2000000000000003E-4</v>
      </c>
      <c r="AD13" s="43">
        <v>3.1E-4</v>
      </c>
      <c r="AE13" s="43">
        <v>2.9999999999999997E-4</v>
      </c>
      <c r="AF13" s="43">
        <v>2.9E-4</v>
      </c>
      <c r="AG13" s="43">
        <v>2.7999999999999998E-4</v>
      </c>
      <c r="AH13" s="43">
        <v>2.7E-4</v>
      </c>
      <c r="AI13" s="43">
        <v>2.5999999999999998E-4</v>
      </c>
      <c r="AJ13" s="43">
        <v>2.5000000000000001E-4</v>
      </c>
      <c r="AK13" s="43">
        <v>2.4000000000000001E-4</v>
      </c>
      <c r="AN13" t="s">
        <v>38</v>
      </c>
      <c r="AO13" t="s">
        <v>51</v>
      </c>
      <c r="AP13" s="55">
        <v>0.48005999999999999</v>
      </c>
      <c r="AQ13">
        <f t="shared" si="11"/>
        <v>-0.05</v>
      </c>
      <c r="AR13">
        <f t="shared" si="12"/>
        <v>0.48005999999999999</v>
      </c>
    </row>
    <row r="14" spans="1:44" ht="15" thickBot="1" x14ac:dyDescent="0.4">
      <c r="A14" s="46">
        <f t="shared" si="0"/>
        <v>246.57534246575341</v>
      </c>
      <c r="B14" s="46">
        <f t="shared" si="1"/>
        <v>301.36986301369859</v>
      </c>
      <c r="C14">
        <v>10</v>
      </c>
      <c r="D14">
        <f t="shared" si="2"/>
        <v>-3</v>
      </c>
      <c r="E14">
        <f t="shared" si="13"/>
        <v>1.3500000000000001E-3</v>
      </c>
      <c r="F14">
        <f t="shared" si="3"/>
        <v>0.13500000000000001</v>
      </c>
      <c r="G14" s="46">
        <f t="shared" si="4"/>
        <v>5968.5770000000011</v>
      </c>
      <c r="H14">
        <f t="shared" si="5"/>
        <v>-4</v>
      </c>
      <c r="I14">
        <f t="shared" ref="I14:I44" si="14">VLOOKUP(ROUND(H14,2),$AQ$8:$AR$427,2,FALSE)</f>
        <v>3.0000000000000001E-5</v>
      </c>
      <c r="J14">
        <f t="shared" si="6"/>
        <v>3.0000000000000001E-3</v>
      </c>
      <c r="K14" s="46">
        <f t="shared" si="7"/>
        <v>6191.0906000000014</v>
      </c>
      <c r="L14">
        <f t="shared" si="8"/>
        <v>-5</v>
      </c>
      <c r="M14">
        <v>0</v>
      </c>
      <c r="N14">
        <f t="shared" si="9"/>
        <v>0</v>
      </c>
      <c r="O14" s="46">
        <f t="shared" si="10"/>
        <v>6417.5000000000009</v>
      </c>
      <c r="AA14" s="42" t="s">
        <v>52</v>
      </c>
      <c r="AB14" s="43">
        <v>4.8000000000000001E-4</v>
      </c>
      <c r="AC14" s="43">
        <v>4.6999999999999999E-4</v>
      </c>
      <c r="AD14" s="43">
        <v>4.4999999999999999E-4</v>
      </c>
      <c r="AE14" s="43">
        <v>4.2999999999999999E-4</v>
      </c>
      <c r="AF14" s="43">
        <v>4.2000000000000002E-4</v>
      </c>
      <c r="AG14" s="43">
        <v>4.0000000000000002E-4</v>
      </c>
      <c r="AH14" s="43">
        <v>3.8999999999999999E-4</v>
      </c>
      <c r="AI14" s="43">
        <v>3.8000000000000002E-4</v>
      </c>
      <c r="AJ14" s="43">
        <v>3.6000000000000002E-4</v>
      </c>
      <c r="AK14" s="43">
        <v>3.5E-4</v>
      </c>
      <c r="AN14" t="s">
        <v>38</v>
      </c>
      <c r="AO14" t="s">
        <v>53</v>
      </c>
      <c r="AP14" s="55">
        <v>0.47608</v>
      </c>
      <c r="AQ14">
        <f t="shared" si="11"/>
        <v>-0.06</v>
      </c>
      <c r="AR14">
        <f t="shared" si="12"/>
        <v>0.47608</v>
      </c>
    </row>
    <row r="15" spans="1:44" ht="15" thickBot="1" x14ac:dyDescent="0.4">
      <c r="A15" s="46">
        <f t="shared" si="0"/>
        <v>243.83561643835617</v>
      </c>
      <c r="B15" s="46">
        <f t="shared" si="1"/>
        <v>304.10958904109594</v>
      </c>
      <c r="C15">
        <v>11</v>
      </c>
      <c r="D15">
        <f t="shared" si="2"/>
        <v>-2.7272727272727271</v>
      </c>
      <c r="E15">
        <f t="shared" si="13"/>
        <v>3.1700000000000001E-3</v>
      </c>
      <c r="F15">
        <f t="shared" si="3"/>
        <v>0.317</v>
      </c>
      <c r="G15" s="46">
        <f t="shared" si="4"/>
        <v>5974.0734000000011</v>
      </c>
      <c r="H15">
        <f t="shared" si="5"/>
        <v>-3.6363636363636362</v>
      </c>
      <c r="I15">
        <f t="shared" si="14"/>
        <v>1.3999999999999999E-4</v>
      </c>
      <c r="J15">
        <f t="shared" si="6"/>
        <v>1.3999999999999999E-2</v>
      </c>
      <c r="K15" s="46">
        <f t="shared" si="7"/>
        <v>6191.4228000000012</v>
      </c>
      <c r="L15">
        <f t="shared" si="8"/>
        <v>-4.5454545454545459</v>
      </c>
      <c r="M15">
        <v>0</v>
      </c>
      <c r="N15">
        <f t="shared" si="9"/>
        <v>0</v>
      </c>
      <c r="O15" s="46">
        <f t="shared" si="10"/>
        <v>6417.5000000000009</v>
      </c>
      <c r="AA15" s="42" t="s">
        <v>54</v>
      </c>
      <c r="AB15" s="43">
        <v>6.8999999999999997E-4</v>
      </c>
      <c r="AC15" s="43">
        <v>6.6E-4</v>
      </c>
      <c r="AD15" s="43">
        <v>6.4000000000000005E-4</v>
      </c>
      <c r="AE15" s="43">
        <v>6.2E-4</v>
      </c>
      <c r="AF15" s="43">
        <v>5.9999999999999995E-4</v>
      </c>
      <c r="AG15" s="43">
        <v>5.8E-4</v>
      </c>
      <c r="AH15" s="43">
        <v>5.5999999999999995E-4</v>
      </c>
      <c r="AI15" s="43">
        <v>5.4000000000000001E-4</v>
      </c>
      <c r="AJ15" s="43">
        <v>5.1999999999999995E-4</v>
      </c>
      <c r="AK15" s="43">
        <v>5.0000000000000001E-4</v>
      </c>
      <c r="AN15" t="s">
        <v>38</v>
      </c>
      <c r="AO15" t="s">
        <v>55</v>
      </c>
      <c r="AP15" s="55">
        <v>0.47210000000000002</v>
      </c>
      <c r="AQ15">
        <f t="shared" si="11"/>
        <v>-7.0000000000000007E-2</v>
      </c>
      <c r="AR15">
        <f t="shared" si="12"/>
        <v>0.47210000000000002</v>
      </c>
    </row>
    <row r="16" spans="1:44" ht="15" thickBot="1" x14ac:dyDescent="0.4">
      <c r="A16" s="46">
        <f t="shared" si="0"/>
        <v>241.0958904109589</v>
      </c>
      <c r="B16" s="46">
        <f t="shared" si="1"/>
        <v>306.84931506849318</v>
      </c>
      <c r="C16">
        <v>12</v>
      </c>
      <c r="D16">
        <f t="shared" si="2"/>
        <v>-2.5</v>
      </c>
      <c r="E16">
        <f t="shared" si="13"/>
        <v>6.2100000000000002E-3</v>
      </c>
      <c r="F16">
        <f t="shared" si="3"/>
        <v>0.621</v>
      </c>
      <c r="G16" s="46">
        <f t="shared" si="4"/>
        <v>5983.2542000000012</v>
      </c>
      <c r="H16">
        <f t="shared" si="5"/>
        <v>-3.3333333333333335</v>
      </c>
      <c r="I16">
        <f t="shared" si="14"/>
        <v>4.2999999999999999E-4</v>
      </c>
      <c r="J16">
        <f t="shared" si="6"/>
        <v>4.2999999999999997E-2</v>
      </c>
      <c r="K16" s="46">
        <f t="shared" si="7"/>
        <v>6192.2986000000001</v>
      </c>
      <c r="L16">
        <f t="shared" si="8"/>
        <v>-4.166666666666667</v>
      </c>
      <c r="M16">
        <v>0</v>
      </c>
      <c r="N16">
        <f t="shared" si="9"/>
        <v>0</v>
      </c>
      <c r="O16" s="46">
        <f t="shared" si="10"/>
        <v>6417.5000000000009</v>
      </c>
      <c r="AA16" s="42" t="s">
        <v>56</v>
      </c>
      <c r="AB16" s="43">
        <v>9.7000000000000005E-4</v>
      </c>
      <c r="AC16" s="43">
        <v>9.3999999999999997E-4</v>
      </c>
      <c r="AD16" s="43">
        <v>8.9999999999999998E-4</v>
      </c>
      <c r="AE16" s="43">
        <v>8.7000000000000001E-4</v>
      </c>
      <c r="AF16" s="43">
        <v>8.4000000000000003E-4</v>
      </c>
      <c r="AG16" s="43">
        <v>8.1999999999999998E-4</v>
      </c>
      <c r="AH16" s="43">
        <v>7.9000000000000001E-4</v>
      </c>
      <c r="AI16" s="43">
        <v>7.6000000000000004E-4</v>
      </c>
      <c r="AJ16" s="43">
        <v>7.3999999999999999E-4</v>
      </c>
      <c r="AK16" s="43">
        <v>7.1000000000000002E-4</v>
      </c>
      <c r="AN16" t="s">
        <v>38</v>
      </c>
      <c r="AO16" t="s">
        <v>57</v>
      </c>
      <c r="AP16" s="55">
        <v>0.46811999999999998</v>
      </c>
      <c r="AQ16">
        <f t="shared" si="11"/>
        <v>-0.08</v>
      </c>
      <c r="AR16">
        <f t="shared" si="12"/>
        <v>0.46811999999999998</v>
      </c>
    </row>
    <row r="17" spans="1:44" ht="15" thickBot="1" x14ac:dyDescent="0.4">
      <c r="A17" s="46">
        <f t="shared" si="0"/>
        <v>238.35616438356163</v>
      </c>
      <c r="B17" s="46">
        <f t="shared" si="1"/>
        <v>309.58904109589042</v>
      </c>
      <c r="C17">
        <v>13</v>
      </c>
      <c r="D17">
        <f t="shared" si="2"/>
        <v>-2.3076923076923075</v>
      </c>
      <c r="E17">
        <f t="shared" si="13"/>
        <v>1.044E-2</v>
      </c>
      <c r="F17">
        <f t="shared" si="3"/>
        <v>1.044</v>
      </c>
      <c r="G17" s="46">
        <f t="shared" si="4"/>
        <v>5996.028800000001</v>
      </c>
      <c r="H17">
        <f t="shared" si="5"/>
        <v>-3.0769230769230771</v>
      </c>
      <c r="I17">
        <f t="shared" si="14"/>
        <v>1.0399999999999999E-3</v>
      </c>
      <c r="J17">
        <f t="shared" si="6"/>
        <v>0.104</v>
      </c>
      <c r="K17" s="46">
        <f t="shared" si="7"/>
        <v>6194.140800000001</v>
      </c>
      <c r="L17">
        <f t="shared" si="8"/>
        <v>-3.8461538461538463</v>
      </c>
      <c r="M17">
        <f t="shared" ref="M17:M44" si="15">VLOOKUP(ROUND(L17,2),$AQ$8:$AR$427,2,FALSE)</f>
        <v>6.0000000000000002E-5</v>
      </c>
      <c r="N17">
        <f t="shared" si="9"/>
        <v>6.0000000000000001E-3</v>
      </c>
      <c r="O17" s="46">
        <f t="shared" si="10"/>
        <v>6417.6812000000009</v>
      </c>
      <c r="AA17" s="42" t="s">
        <v>58</v>
      </c>
      <c r="AB17" s="43">
        <v>1.3500000000000001E-3</v>
      </c>
      <c r="AC17" s="43">
        <v>1.31E-3</v>
      </c>
      <c r="AD17" s="43">
        <v>1.2600000000000001E-3</v>
      </c>
      <c r="AE17" s="43">
        <v>1.2199999999999999E-3</v>
      </c>
      <c r="AF17" s="43">
        <v>1.1800000000000001E-3</v>
      </c>
      <c r="AG17" s="43">
        <v>1.14E-3</v>
      </c>
      <c r="AH17" s="43">
        <v>1.1100000000000001E-3</v>
      </c>
      <c r="AI17" s="43">
        <v>1.07E-3</v>
      </c>
      <c r="AJ17" s="43">
        <v>1.0399999999999999E-3</v>
      </c>
      <c r="AK17" s="43">
        <v>1E-3</v>
      </c>
      <c r="AN17" t="s">
        <v>38</v>
      </c>
      <c r="AO17" t="s">
        <v>59</v>
      </c>
      <c r="AP17" s="55">
        <v>0.46414</v>
      </c>
      <c r="AQ17">
        <f t="shared" si="11"/>
        <v>-0.09</v>
      </c>
      <c r="AR17">
        <f t="shared" si="12"/>
        <v>0.46414</v>
      </c>
    </row>
    <row r="18" spans="1:44" ht="15" thickBot="1" x14ac:dyDescent="0.4">
      <c r="A18" s="46">
        <f t="shared" si="0"/>
        <v>235.61643835616439</v>
      </c>
      <c r="B18" s="46">
        <f t="shared" si="1"/>
        <v>312.32876712328766</v>
      </c>
      <c r="C18">
        <v>14</v>
      </c>
      <c r="D18">
        <f t="shared" si="2"/>
        <v>-2.1428571428571428</v>
      </c>
      <c r="E18">
        <f t="shared" si="13"/>
        <v>1.618E-2</v>
      </c>
      <c r="F18">
        <f t="shared" si="3"/>
        <v>1.6179999999999999</v>
      </c>
      <c r="G18" s="46">
        <f t="shared" si="4"/>
        <v>6013.3636000000006</v>
      </c>
      <c r="H18">
        <f t="shared" si="5"/>
        <v>-2.8571428571428572</v>
      </c>
      <c r="I18">
        <f t="shared" si="14"/>
        <v>2.1199999999999999E-3</v>
      </c>
      <c r="J18">
        <f t="shared" si="6"/>
        <v>0.21199999999999999</v>
      </c>
      <c r="K18" s="46">
        <f t="shared" si="7"/>
        <v>6197.4024000000009</v>
      </c>
      <c r="L18">
        <f t="shared" si="8"/>
        <v>-3.5714285714285716</v>
      </c>
      <c r="M18">
        <f t="shared" si="15"/>
        <v>1.8000000000000001E-4</v>
      </c>
      <c r="N18">
        <f t="shared" si="9"/>
        <v>1.8000000000000002E-2</v>
      </c>
      <c r="O18" s="46">
        <f t="shared" si="10"/>
        <v>6418.0436000000009</v>
      </c>
      <c r="AA18" s="42" t="s">
        <v>60</v>
      </c>
      <c r="AB18" s="43">
        <v>1.8699999999999999E-3</v>
      </c>
      <c r="AC18" s="43">
        <v>1.81E-3</v>
      </c>
      <c r="AD18" s="43">
        <v>1.75E-3</v>
      </c>
      <c r="AE18" s="43">
        <v>1.6900000000000001E-3</v>
      </c>
      <c r="AF18" s="43">
        <v>1.64E-3</v>
      </c>
      <c r="AG18" s="43">
        <v>1.5900000000000001E-3</v>
      </c>
      <c r="AH18" s="43">
        <v>1.5399999999999999E-3</v>
      </c>
      <c r="AI18" s="43">
        <v>1.49E-3</v>
      </c>
      <c r="AJ18" s="43">
        <v>1.4400000000000001E-3</v>
      </c>
      <c r="AK18" s="43">
        <v>1.39E-3</v>
      </c>
      <c r="AN18" t="s">
        <v>61</v>
      </c>
      <c r="AO18" t="s">
        <v>39</v>
      </c>
      <c r="AP18" s="55">
        <v>0.46017000000000002</v>
      </c>
      <c r="AQ18">
        <f t="shared" si="11"/>
        <v>-0.1</v>
      </c>
      <c r="AR18">
        <f t="shared" si="12"/>
        <v>0.46017000000000002</v>
      </c>
    </row>
    <row r="19" spans="1:44" ht="15" thickBot="1" x14ac:dyDescent="0.4">
      <c r="A19" s="46">
        <f t="shared" si="0"/>
        <v>232.8767123287671</v>
      </c>
      <c r="B19" s="46">
        <f t="shared" si="1"/>
        <v>315.0684931506849</v>
      </c>
      <c r="C19">
        <v>15</v>
      </c>
      <c r="D19">
        <f t="shared" si="2"/>
        <v>-2</v>
      </c>
      <c r="E19">
        <f t="shared" si="13"/>
        <v>2.2749999999999999E-2</v>
      </c>
      <c r="F19">
        <f t="shared" si="3"/>
        <v>2.2749999999999999</v>
      </c>
      <c r="G19" s="46">
        <f t="shared" si="4"/>
        <v>6033.2049999999999</v>
      </c>
      <c r="H19">
        <f t="shared" si="5"/>
        <v>-2.6666666666666665</v>
      </c>
      <c r="I19">
        <f t="shared" si="14"/>
        <v>3.79E-3</v>
      </c>
      <c r="J19">
        <f t="shared" si="6"/>
        <v>0.379</v>
      </c>
      <c r="K19" s="46">
        <f t="shared" si="7"/>
        <v>6202.4458000000004</v>
      </c>
      <c r="L19">
        <f t="shared" si="8"/>
        <v>-3.3333333333333335</v>
      </c>
      <c r="M19">
        <f t="shared" si="15"/>
        <v>4.2999999999999999E-4</v>
      </c>
      <c r="N19">
        <f t="shared" si="9"/>
        <v>4.2999999999999997E-2</v>
      </c>
      <c r="O19" s="46">
        <f t="shared" si="10"/>
        <v>6418.7986000000001</v>
      </c>
      <c r="AA19" s="42" t="s">
        <v>62</v>
      </c>
      <c r="AB19" s="43">
        <v>2.5600000000000002E-3</v>
      </c>
      <c r="AC19" s="43">
        <v>2.48E-3</v>
      </c>
      <c r="AD19" s="43">
        <v>2.3999999999999998E-3</v>
      </c>
      <c r="AE19" s="43">
        <v>2.33E-3</v>
      </c>
      <c r="AF19" s="43">
        <v>2.2599999999999999E-3</v>
      </c>
      <c r="AG19" s="43">
        <v>2.1900000000000001E-3</v>
      </c>
      <c r="AH19" s="43">
        <v>2.1199999999999999E-3</v>
      </c>
      <c r="AI19" s="43">
        <v>2.0500000000000002E-3</v>
      </c>
      <c r="AJ19" s="43">
        <v>1.99E-3</v>
      </c>
      <c r="AK19" s="43">
        <v>1.9300000000000001E-3</v>
      </c>
      <c r="AN19" t="s">
        <v>61</v>
      </c>
      <c r="AO19" t="s">
        <v>42</v>
      </c>
      <c r="AP19" s="55">
        <v>0.45619999999999999</v>
      </c>
      <c r="AQ19">
        <f t="shared" si="11"/>
        <v>-0.11</v>
      </c>
      <c r="AR19">
        <f t="shared" si="12"/>
        <v>0.45619999999999999</v>
      </c>
    </row>
    <row r="20" spans="1:44" ht="15" thickBot="1" x14ac:dyDescent="0.4">
      <c r="A20" s="46">
        <f t="shared" si="0"/>
        <v>230.13698630136986</v>
      </c>
      <c r="B20" s="46">
        <f t="shared" si="1"/>
        <v>317.8082191780822</v>
      </c>
      <c r="C20">
        <v>16</v>
      </c>
      <c r="D20">
        <f t="shared" si="2"/>
        <v>-1.875</v>
      </c>
      <c r="E20">
        <f t="shared" si="13"/>
        <v>3.005E-2</v>
      </c>
      <c r="F20">
        <f t="shared" si="3"/>
        <v>3.0049999999999999</v>
      </c>
      <c r="G20" s="46">
        <f t="shared" si="4"/>
        <v>6055.2510000000002</v>
      </c>
      <c r="H20">
        <f t="shared" si="5"/>
        <v>-2.5</v>
      </c>
      <c r="I20">
        <f t="shared" si="14"/>
        <v>6.2100000000000002E-3</v>
      </c>
      <c r="J20">
        <f t="shared" si="6"/>
        <v>0.621</v>
      </c>
      <c r="K20" s="46">
        <f t="shared" si="7"/>
        <v>6209.7542000000012</v>
      </c>
      <c r="L20">
        <f t="shared" si="8"/>
        <v>-3.125</v>
      </c>
      <c r="M20">
        <f t="shared" si="15"/>
        <v>8.7000000000000001E-4</v>
      </c>
      <c r="N20">
        <f t="shared" si="9"/>
        <v>8.6999999999999994E-2</v>
      </c>
      <c r="O20" s="46">
        <f t="shared" si="10"/>
        <v>6420.1274000000012</v>
      </c>
      <c r="AA20" s="42" t="s">
        <v>63</v>
      </c>
      <c r="AB20" s="43">
        <v>3.47E-3</v>
      </c>
      <c r="AC20" s="43">
        <v>3.3600000000000001E-3</v>
      </c>
      <c r="AD20" s="43">
        <v>3.2599999999999999E-3</v>
      </c>
      <c r="AE20" s="43">
        <v>3.1700000000000001E-3</v>
      </c>
      <c r="AF20" s="43">
        <v>3.0699999999999998E-3</v>
      </c>
      <c r="AG20" s="43">
        <v>2.98E-3</v>
      </c>
      <c r="AH20" s="43">
        <v>2.8900000000000002E-3</v>
      </c>
      <c r="AI20" s="43">
        <v>2.8E-3</v>
      </c>
      <c r="AJ20" s="43">
        <v>2.7200000000000002E-3</v>
      </c>
      <c r="AK20" s="43">
        <v>2.64E-3</v>
      </c>
      <c r="AN20" t="s">
        <v>61</v>
      </c>
      <c r="AO20" t="s">
        <v>45</v>
      </c>
      <c r="AP20" s="55">
        <v>0.45223999999999998</v>
      </c>
      <c r="AQ20">
        <f t="shared" si="11"/>
        <v>-0.12</v>
      </c>
      <c r="AR20">
        <f t="shared" si="12"/>
        <v>0.45223999999999998</v>
      </c>
    </row>
    <row r="21" spans="1:44" ht="15" thickBot="1" x14ac:dyDescent="0.4">
      <c r="A21" s="46">
        <f t="shared" si="0"/>
        <v>227.39726027397262</v>
      </c>
      <c r="B21" s="46">
        <f t="shared" si="1"/>
        <v>320.54794520547949</v>
      </c>
      <c r="C21">
        <v>17</v>
      </c>
      <c r="D21">
        <f t="shared" si="2"/>
        <v>-1.7647058823529411</v>
      </c>
      <c r="E21">
        <f t="shared" si="13"/>
        <v>3.9199999999999999E-2</v>
      </c>
      <c r="F21">
        <f t="shared" si="3"/>
        <v>3.92</v>
      </c>
      <c r="G21" s="46">
        <f t="shared" si="4"/>
        <v>6082.8840000000009</v>
      </c>
      <c r="H21">
        <f t="shared" si="5"/>
        <v>-2.3529411764705883</v>
      </c>
      <c r="I21">
        <f t="shared" si="14"/>
        <v>9.3900000000000008E-3</v>
      </c>
      <c r="J21">
        <f t="shared" si="6"/>
        <v>0.93900000000000006</v>
      </c>
      <c r="K21" s="46">
        <f t="shared" si="7"/>
        <v>6219.3578000000016</v>
      </c>
      <c r="L21">
        <f t="shared" si="8"/>
        <v>-2.9411764705882355</v>
      </c>
      <c r="M21">
        <f t="shared" si="15"/>
        <v>1.64E-3</v>
      </c>
      <c r="N21">
        <f t="shared" si="9"/>
        <v>0.16400000000000001</v>
      </c>
      <c r="O21" s="46">
        <f t="shared" si="10"/>
        <v>6422.4528000000009</v>
      </c>
      <c r="AA21" s="42" t="s">
        <v>64</v>
      </c>
      <c r="AB21" s="43">
        <v>4.6600000000000001E-3</v>
      </c>
      <c r="AC21" s="43">
        <v>4.5300000000000002E-3</v>
      </c>
      <c r="AD21" s="43">
        <v>4.4000000000000003E-3</v>
      </c>
      <c r="AE21" s="43">
        <v>4.2700000000000004E-3</v>
      </c>
      <c r="AF21" s="43">
        <v>4.15E-3</v>
      </c>
      <c r="AG21" s="43">
        <v>4.0200000000000001E-3</v>
      </c>
      <c r="AH21" s="43">
        <v>3.9100000000000003E-3</v>
      </c>
      <c r="AI21" s="43">
        <v>3.79E-3</v>
      </c>
      <c r="AJ21" s="43">
        <v>3.6800000000000001E-3</v>
      </c>
      <c r="AK21" s="43">
        <v>3.5699999999999998E-3</v>
      </c>
      <c r="AN21" t="s">
        <v>61</v>
      </c>
      <c r="AO21" t="s">
        <v>47</v>
      </c>
      <c r="AP21" s="55">
        <v>0.44828000000000001</v>
      </c>
      <c r="AQ21">
        <f t="shared" si="11"/>
        <v>-0.13</v>
      </c>
      <c r="AR21">
        <f t="shared" si="12"/>
        <v>0.44828000000000001</v>
      </c>
    </row>
    <row r="22" spans="1:44" ht="15" thickBot="1" x14ac:dyDescent="0.4">
      <c r="A22" s="46">
        <f t="shared" si="0"/>
        <v>224.65753424657532</v>
      </c>
      <c r="B22" s="46">
        <f t="shared" si="1"/>
        <v>323.28767123287673</v>
      </c>
      <c r="C22">
        <v>18</v>
      </c>
      <c r="D22">
        <f t="shared" si="2"/>
        <v>-1.6666666666666667</v>
      </c>
      <c r="E22">
        <f t="shared" si="13"/>
        <v>4.7460000000000002E-2</v>
      </c>
      <c r="F22">
        <f t="shared" si="3"/>
        <v>4.7460000000000004</v>
      </c>
      <c r="G22" s="46">
        <f t="shared" si="4"/>
        <v>6107.8292000000001</v>
      </c>
      <c r="H22">
        <f t="shared" si="5"/>
        <v>-2.2222222222222223</v>
      </c>
      <c r="I22">
        <f t="shared" si="14"/>
        <v>1.321E-2</v>
      </c>
      <c r="J22">
        <f t="shared" si="6"/>
        <v>1.321</v>
      </c>
      <c r="K22" s="46">
        <f t="shared" si="7"/>
        <v>6230.8942000000006</v>
      </c>
      <c r="L22">
        <f t="shared" si="8"/>
        <v>-2.7777777777777777</v>
      </c>
      <c r="M22">
        <f t="shared" si="15"/>
        <v>2.7200000000000002E-3</v>
      </c>
      <c r="N22">
        <f t="shared" si="9"/>
        <v>0.27200000000000002</v>
      </c>
      <c r="O22" s="46">
        <f t="shared" si="10"/>
        <v>6425.7144000000008</v>
      </c>
      <c r="AA22" s="42" t="s">
        <v>65</v>
      </c>
      <c r="AB22" s="43">
        <v>6.2100000000000002E-3</v>
      </c>
      <c r="AC22" s="43">
        <v>6.0400000000000002E-3</v>
      </c>
      <c r="AD22" s="43">
        <v>5.8700000000000002E-3</v>
      </c>
      <c r="AE22" s="43">
        <v>5.7000000000000002E-3</v>
      </c>
      <c r="AF22" s="43">
        <v>5.5399999999999998E-3</v>
      </c>
      <c r="AG22" s="43">
        <v>5.3899999999999998E-3</v>
      </c>
      <c r="AH22" s="43">
        <v>5.2300000000000003E-3</v>
      </c>
      <c r="AI22" s="43">
        <v>5.0800000000000003E-3</v>
      </c>
      <c r="AJ22" s="43">
        <v>4.9399999999999999E-3</v>
      </c>
      <c r="AK22" s="43">
        <v>4.7999999999999996E-3</v>
      </c>
      <c r="AN22" t="s">
        <v>61</v>
      </c>
      <c r="AO22" t="s">
        <v>49</v>
      </c>
      <c r="AP22" s="55">
        <v>0.44433</v>
      </c>
      <c r="AQ22">
        <f t="shared" si="11"/>
        <v>-0.14000000000000001</v>
      </c>
      <c r="AR22">
        <f t="shared" si="12"/>
        <v>0.44433</v>
      </c>
    </row>
    <row r="23" spans="1:44" ht="15" thickBot="1" x14ac:dyDescent="0.4">
      <c r="A23" s="46">
        <f t="shared" si="0"/>
        <v>221.91780821917808</v>
      </c>
      <c r="B23" s="46">
        <f t="shared" si="1"/>
        <v>326.02739726027397</v>
      </c>
      <c r="C23">
        <v>19</v>
      </c>
      <c r="D23">
        <f t="shared" si="2"/>
        <v>-1.5789473684210527</v>
      </c>
      <c r="E23">
        <f t="shared" si="13"/>
        <v>5.7049999999999997E-2</v>
      </c>
      <c r="F23">
        <f t="shared" si="3"/>
        <v>5.7050000000000001</v>
      </c>
      <c r="G23" s="46">
        <f t="shared" si="4"/>
        <v>6136.7910000000011</v>
      </c>
      <c r="H23">
        <f t="shared" si="5"/>
        <v>-2.1052631578947367</v>
      </c>
      <c r="I23">
        <f t="shared" si="14"/>
        <v>1.7430000000000001E-2</v>
      </c>
      <c r="J23">
        <f t="shared" si="6"/>
        <v>1.7430000000000001</v>
      </c>
      <c r="K23" s="46">
        <f t="shared" si="7"/>
        <v>6243.6386000000002</v>
      </c>
      <c r="L23">
        <f t="shared" si="8"/>
        <v>-2.6315789473684212</v>
      </c>
      <c r="M23">
        <f t="shared" si="15"/>
        <v>4.2700000000000004E-3</v>
      </c>
      <c r="N23">
        <f t="shared" si="9"/>
        <v>0.42700000000000005</v>
      </c>
      <c r="O23" s="46">
        <f t="shared" si="10"/>
        <v>6430.3954000000012</v>
      </c>
      <c r="AA23" s="42" t="s">
        <v>66</v>
      </c>
      <c r="AB23" s="43">
        <v>8.2000000000000007E-3</v>
      </c>
      <c r="AC23" s="43">
        <v>7.9799999999999992E-3</v>
      </c>
      <c r="AD23" s="43">
        <v>7.7600000000000004E-3</v>
      </c>
      <c r="AE23" s="43">
        <v>7.5500000000000003E-3</v>
      </c>
      <c r="AF23" s="43">
        <v>7.3400000000000002E-3</v>
      </c>
      <c r="AG23" s="43">
        <v>7.1399999999999996E-3</v>
      </c>
      <c r="AH23" s="43">
        <v>6.9499999999999996E-3</v>
      </c>
      <c r="AI23" s="43">
        <v>6.7600000000000004E-3</v>
      </c>
      <c r="AJ23" s="43">
        <v>6.5700000000000003E-3</v>
      </c>
      <c r="AK23" s="43">
        <v>6.3899999999999998E-3</v>
      </c>
      <c r="AN23" t="s">
        <v>61</v>
      </c>
      <c r="AO23" t="s">
        <v>51</v>
      </c>
      <c r="AP23" s="55">
        <v>0.44037999999999999</v>
      </c>
      <c r="AQ23">
        <f t="shared" si="11"/>
        <v>-0.15</v>
      </c>
      <c r="AR23">
        <f t="shared" si="12"/>
        <v>0.44037999999999999</v>
      </c>
    </row>
    <row r="24" spans="1:44" ht="15" thickBot="1" x14ac:dyDescent="0.4">
      <c r="A24" s="46">
        <f t="shared" si="0"/>
        <v>219.17808219178082</v>
      </c>
      <c r="B24" s="46">
        <f t="shared" si="1"/>
        <v>328.76712328767121</v>
      </c>
      <c r="C24">
        <v>20</v>
      </c>
      <c r="D24">
        <f t="shared" si="2"/>
        <v>-1.5</v>
      </c>
      <c r="E24">
        <f t="shared" si="13"/>
        <v>6.6809999999999994E-2</v>
      </c>
      <c r="F24">
        <f t="shared" si="3"/>
        <v>6.6809999999999992</v>
      </c>
      <c r="G24" s="46">
        <f t="shared" si="4"/>
        <v>6166.2662000000009</v>
      </c>
      <c r="H24">
        <f t="shared" si="5"/>
        <v>-2</v>
      </c>
      <c r="I24">
        <f t="shared" si="14"/>
        <v>2.2749999999999999E-2</v>
      </c>
      <c r="J24">
        <f t="shared" si="6"/>
        <v>2.2749999999999999</v>
      </c>
      <c r="K24" s="46">
        <f t="shared" si="7"/>
        <v>6259.7049999999999</v>
      </c>
      <c r="L24">
        <f t="shared" si="8"/>
        <v>-2.5</v>
      </c>
      <c r="M24">
        <f t="shared" si="15"/>
        <v>6.2100000000000002E-3</v>
      </c>
      <c r="N24">
        <f t="shared" si="9"/>
        <v>0.621</v>
      </c>
      <c r="O24" s="46">
        <f t="shared" si="10"/>
        <v>6436.2542000000012</v>
      </c>
      <c r="AA24" s="42" t="s">
        <v>67</v>
      </c>
      <c r="AB24" s="43">
        <v>1.072E-2</v>
      </c>
      <c r="AC24" s="43">
        <v>1.044E-2</v>
      </c>
      <c r="AD24" s="43">
        <v>1.017E-2</v>
      </c>
      <c r="AE24" s="43">
        <v>9.9000000000000008E-3</v>
      </c>
      <c r="AF24" s="43">
        <v>9.6399999999999993E-3</v>
      </c>
      <c r="AG24" s="43">
        <v>9.3900000000000008E-3</v>
      </c>
      <c r="AH24" s="43">
        <v>9.1400000000000006E-3</v>
      </c>
      <c r="AI24" s="43">
        <v>8.8900000000000003E-3</v>
      </c>
      <c r="AJ24" s="43">
        <v>8.6599999999999993E-3</v>
      </c>
      <c r="AK24" s="43">
        <v>8.4200000000000004E-3</v>
      </c>
      <c r="AN24" t="s">
        <v>61</v>
      </c>
      <c r="AO24" t="s">
        <v>53</v>
      </c>
      <c r="AP24" s="55">
        <v>0.43643999999999999</v>
      </c>
      <c r="AQ24">
        <f t="shared" si="11"/>
        <v>-0.16</v>
      </c>
      <c r="AR24">
        <f t="shared" si="12"/>
        <v>0.43643999999999999</v>
      </c>
    </row>
    <row r="25" spans="1:44" ht="15" thickBot="1" x14ac:dyDescent="0.4">
      <c r="A25" s="46">
        <f t="shared" si="0"/>
        <v>216.43835616438355</v>
      </c>
      <c r="B25" s="46">
        <f t="shared" si="1"/>
        <v>331.50684931506851</v>
      </c>
      <c r="C25">
        <v>21</v>
      </c>
      <c r="D25">
        <f t="shared" si="2"/>
        <v>-1.4285714285714286</v>
      </c>
      <c r="E25">
        <f t="shared" si="13"/>
        <v>7.6359999999999997E-2</v>
      </c>
      <c r="F25">
        <f t="shared" si="3"/>
        <v>7.6360000000000001</v>
      </c>
      <c r="G25" s="46">
        <f t="shared" si="4"/>
        <v>6195.1072000000004</v>
      </c>
      <c r="H25">
        <f t="shared" si="5"/>
        <v>-1.9047619047619047</v>
      </c>
      <c r="I25">
        <f t="shared" si="14"/>
        <v>2.8719999999999999E-2</v>
      </c>
      <c r="J25">
        <f t="shared" si="6"/>
        <v>2.8719999999999999</v>
      </c>
      <c r="K25" s="46">
        <f t="shared" si="7"/>
        <v>6277.7344000000012</v>
      </c>
      <c r="L25">
        <f t="shared" si="8"/>
        <v>-2.3809523809523809</v>
      </c>
      <c r="M25">
        <f t="shared" si="15"/>
        <v>8.6599999999999993E-3</v>
      </c>
      <c r="N25">
        <f t="shared" si="9"/>
        <v>0.86599999999999988</v>
      </c>
      <c r="O25" s="46">
        <f t="shared" si="10"/>
        <v>6443.6532000000007</v>
      </c>
      <c r="AA25" s="42" t="s">
        <v>68</v>
      </c>
      <c r="AB25" s="43">
        <v>1.3899999999999999E-2</v>
      </c>
      <c r="AC25" s="43">
        <v>1.355E-2</v>
      </c>
      <c r="AD25" s="43">
        <v>1.321E-2</v>
      </c>
      <c r="AE25" s="43">
        <v>1.2869999999999999E-2</v>
      </c>
      <c r="AF25" s="43">
        <v>1.255E-2</v>
      </c>
      <c r="AG25" s="43">
        <v>1.222E-2</v>
      </c>
      <c r="AH25" s="43">
        <v>1.191E-2</v>
      </c>
      <c r="AI25" s="43">
        <v>1.1599999999999999E-2</v>
      </c>
      <c r="AJ25" s="43">
        <v>1.1299999999999999E-2</v>
      </c>
      <c r="AK25" s="43">
        <v>1.1010000000000001E-2</v>
      </c>
      <c r="AN25" t="s">
        <v>61</v>
      </c>
      <c r="AO25" t="s">
        <v>55</v>
      </c>
      <c r="AP25" s="55">
        <v>0.43251000000000001</v>
      </c>
      <c r="AQ25">
        <f t="shared" si="11"/>
        <v>-0.17</v>
      </c>
      <c r="AR25">
        <f t="shared" si="12"/>
        <v>0.43251000000000001</v>
      </c>
    </row>
    <row r="26" spans="1:44" ht="15" thickBot="1" x14ac:dyDescent="0.4">
      <c r="A26" s="46">
        <f t="shared" si="0"/>
        <v>213.69863013698631</v>
      </c>
      <c r="B26" s="46">
        <f t="shared" si="1"/>
        <v>334.24657534246575</v>
      </c>
      <c r="C26">
        <v>22</v>
      </c>
      <c r="D26">
        <f t="shared" si="2"/>
        <v>-1.3636363636363635</v>
      </c>
      <c r="E26">
        <f t="shared" si="13"/>
        <v>8.6919999999999997E-2</v>
      </c>
      <c r="F26">
        <f t="shared" si="3"/>
        <v>8.6920000000000002</v>
      </c>
      <c r="G26" s="46">
        <f t="shared" si="4"/>
        <v>6226.9984000000004</v>
      </c>
      <c r="H26">
        <f t="shared" si="5"/>
        <v>-1.8181818181818181</v>
      </c>
      <c r="I26">
        <f t="shared" si="14"/>
        <v>3.4380000000000001E-2</v>
      </c>
      <c r="J26">
        <f t="shared" si="6"/>
        <v>3.4380000000000002</v>
      </c>
      <c r="K26" s="46">
        <f t="shared" si="7"/>
        <v>6294.8276000000005</v>
      </c>
      <c r="L26">
        <f t="shared" si="8"/>
        <v>-2.2727272727272729</v>
      </c>
      <c r="M26">
        <f t="shared" si="15"/>
        <v>1.1599999999999999E-2</v>
      </c>
      <c r="N26">
        <f t="shared" si="9"/>
        <v>1.1599999999999999</v>
      </c>
      <c r="O26" s="46">
        <f t="shared" si="10"/>
        <v>6452.5320000000011</v>
      </c>
      <c r="AA26" s="42" t="s">
        <v>69</v>
      </c>
      <c r="AB26" s="43">
        <v>1.7860000000000001E-2</v>
      </c>
      <c r="AC26" s="43">
        <v>1.7430000000000001E-2</v>
      </c>
      <c r="AD26" s="43">
        <v>1.7000000000000001E-2</v>
      </c>
      <c r="AE26" s="43">
        <v>1.6590000000000001E-2</v>
      </c>
      <c r="AF26" s="43">
        <v>1.618E-2</v>
      </c>
      <c r="AG26" s="43">
        <v>1.5779999999999999E-2</v>
      </c>
      <c r="AH26" s="43">
        <v>1.5389999999999999E-2</v>
      </c>
      <c r="AI26" s="43">
        <v>1.4999999999999999E-2</v>
      </c>
      <c r="AJ26" s="43">
        <v>1.4630000000000001E-2</v>
      </c>
      <c r="AK26" s="43">
        <v>1.426E-2</v>
      </c>
      <c r="AN26" t="s">
        <v>61</v>
      </c>
      <c r="AO26" t="s">
        <v>57</v>
      </c>
      <c r="AP26" s="55">
        <v>0.42858000000000002</v>
      </c>
      <c r="AQ26">
        <f t="shared" si="11"/>
        <v>-0.18</v>
      </c>
      <c r="AR26">
        <f t="shared" si="12"/>
        <v>0.42858000000000002</v>
      </c>
    </row>
    <row r="27" spans="1:44" ht="15" thickBot="1" x14ac:dyDescent="0.4">
      <c r="A27" s="46">
        <f t="shared" si="0"/>
        <v>210.95890410958904</v>
      </c>
      <c r="B27" s="46">
        <f t="shared" si="1"/>
        <v>336.98630136986304</v>
      </c>
      <c r="C27">
        <v>23</v>
      </c>
      <c r="D27">
        <f t="shared" si="2"/>
        <v>-1.3043478260869565</v>
      </c>
      <c r="E27">
        <f t="shared" si="13"/>
        <v>9.6799999999999997E-2</v>
      </c>
      <c r="F27">
        <f t="shared" si="3"/>
        <v>9.68</v>
      </c>
      <c r="G27" s="46">
        <f t="shared" si="4"/>
        <v>6256.8360000000011</v>
      </c>
      <c r="H27">
        <f t="shared" si="5"/>
        <v>-1.7391304347826086</v>
      </c>
      <c r="I27">
        <f t="shared" si="14"/>
        <v>4.0930000000000001E-2</v>
      </c>
      <c r="J27">
        <f t="shared" si="6"/>
        <v>4.093</v>
      </c>
      <c r="K27" s="46">
        <f t="shared" si="7"/>
        <v>6314.6086000000005</v>
      </c>
      <c r="L27">
        <f t="shared" si="8"/>
        <v>-2.1739130434782608</v>
      </c>
      <c r="M27">
        <f t="shared" si="15"/>
        <v>1.4999999999999999E-2</v>
      </c>
      <c r="N27">
        <f t="shared" si="9"/>
        <v>1.5</v>
      </c>
      <c r="O27" s="46">
        <f t="shared" si="10"/>
        <v>6462.8000000000011</v>
      </c>
      <c r="AA27" s="42" t="s">
        <v>70</v>
      </c>
      <c r="AB27" s="43">
        <v>2.2749999999999999E-2</v>
      </c>
      <c r="AC27" s="43">
        <v>2.222E-2</v>
      </c>
      <c r="AD27" s="43">
        <v>2.1690000000000001E-2</v>
      </c>
      <c r="AE27" s="43">
        <v>2.1180000000000001E-2</v>
      </c>
      <c r="AF27" s="43">
        <v>2.068E-2</v>
      </c>
      <c r="AG27" s="43">
        <v>2.018E-2</v>
      </c>
      <c r="AH27" s="43">
        <v>1.9699999999999999E-2</v>
      </c>
      <c r="AI27" s="43">
        <v>1.9230000000000001E-2</v>
      </c>
      <c r="AJ27" s="43">
        <v>1.8759999999999999E-2</v>
      </c>
      <c r="AK27" s="43">
        <v>1.831E-2</v>
      </c>
      <c r="AN27" t="s">
        <v>61</v>
      </c>
      <c r="AO27" t="s">
        <v>59</v>
      </c>
      <c r="AP27" s="55">
        <v>0.42465000000000003</v>
      </c>
      <c r="AQ27">
        <f t="shared" si="11"/>
        <v>-0.19</v>
      </c>
      <c r="AR27">
        <f t="shared" si="12"/>
        <v>0.42465000000000003</v>
      </c>
    </row>
    <row r="28" spans="1:44" ht="15" thickBot="1" x14ac:dyDescent="0.4">
      <c r="A28" s="46">
        <f t="shared" si="0"/>
        <v>208.21917808219177</v>
      </c>
      <c r="B28" s="46">
        <f t="shared" si="1"/>
        <v>339.72602739726028</v>
      </c>
      <c r="C28">
        <v>24</v>
      </c>
      <c r="D28">
        <f t="shared" si="2"/>
        <v>-1.25</v>
      </c>
      <c r="E28">
        <f t="shared" si="13"/>
        <v>0.10564999999999999</v>
      </c>
      <c r="F28">
        <f t="shared" si="3"/>
        <v>10.565</v>
      </c>
      <c r="G28" s="46">
        <f t="shared" si="4"/>
        <v>6283.5630000000001</v>
      </c>
      <c r="H28">
        <f t="shared" si="5"/>
        <v>-1.6666666666666667</v>
      </c>
      <c r="I28">
        <f t="shared" si="14"/>
        <v>4.7460000000000002E-2</v>
      </c>
      <c r="J28">
        <f t="shared" si="6"/>
        <v>4.7460000000000004</v>
      </c>
      <c r="K28" s="46">
        <f t="shared" si="7"/>
        <v>6334.3292000000001</v>
      </c>
      <c r="L28">
        <f t="shared" si="8"/>
        <v>-2.0833333333333335</v>
      </c>
      <c r="M28">
        <f t="shared" si="15"/>
        <v>1.8759999999999999E-2</v>
      </c>
      <c r="N28">
        <f t="shared" si="9"/>
        <v>1.8759999999999999</v>
      </c>
      <c r="O28" s="46">
        <f t="shared" si="10"/>
        <v>6474.1552000000011</v>
      </c>
      <c r="AA28" s="42" t="s">
        <v>71</v>
      </c>
      <c r="AB28" s="43">
        <v>2.8719999999999999E-2</v>
      </c>
      <c r="AC28" s="43">
        <v>2.8070000000000001E-2</v>
      </c>
      <c r="AD28" s="43">
        <v>2.743E-2</v>
      </c>
      <c r="AE28" s="43">
        <v>2.6800000000000001E-2</v>
      </c>
      <c r="AF28" s="43">
        <v>2.6190000000000001E-2</v>
      </c>
      <c r="AG28" s="43">
        <v>2.5590000000000002E-2</v>
      </c>
      <c r="AH28" s="43">
        <v>2.5000000000000001E-2</v>
      </c>
      <c r="AI28" s="43">
        <v>2.4420000000000001E-2</v>
      </c>
      <c r="AJ28" s="43">
        <v>2.385E-2</v>
      </c>
      <c r="AK28" s="43">
        <v>2.3300000000000001E-2</v>
      </c>
      <c r="AN28" t="s">
        <v>72</v>
      </c>
      <c r="AO28" t="s">
        <v>39</v>
      </c>
      <c r="AP28" s="55">
        <v>0.42074</v>
      </c>
      <c r="AQ28">
        <f t="shared" si="11"/>
        <v>-0.2</v>
      </c>
      <c r="AR28">
        <f t="shared" si="12"/>
        <v>0.42074</v>
      </c>
    </row>
    <row r="29" spans="1:44" ht="15" thickBot="1" x14ac:dyDescent="0.4">
      <c r="A29" s="46">
        <f t="shared" si="0"/>
        <v>205.47945205479451</v>
      </c>
      <c r="B29" s="46">
        <f t="shared" si="1"/>
        <v>342.46575342465752</v>
      </c>
      <c r="C29">
        <v>25</v>
      </c>
      <c r="D29">
        <f t="shared" si="2"/>
        <v>-1.2</v>
      </c>
      <c r="E29">
        <f t="shared" si="13"/>
        <v>0.11507000000000001</v>
      </c>
      <c r="F29">
        <f t="shared" si="3"/>
        <v>11.507000000000001</v>
      </c>
      <c r="G29" s="46">
        <f t="shared" si="4"/>
        <v>6312.0114000000012</v>
      </c>
      <c r="H29">
        <f t="shared" si="5"/>
        <v>-1.6</v>
      </c>
      <c r="I29">
        <f t="shared" si="14"/>
        <v>5.4800000000000001E-2</v>
      </c>
      <c r="J29">
        <f t="shared" si="6"/>
        <v>5.48</v>
      </c>
      <c r="K29" s="46">
        <f t="shared" si="7"/>
        <v>6356.496000000001</v>
      </c>
      <c r="L29">
        <f t="shared" si="8"/>
        <v>-2</v>
      </c>
      <c r="M29">
        <f t="shared" si="15"/>
        <v>2.2749999999999999E-2</v>
      </c>
      <c r="N29">
        <f t="shared" si="9"/>
        <v>2.2749999999999999</v>
      </c>
      <c r="O29" s="46">
        <f t="shared" si="10"/>
        <v>6486.2049999999999</v>
      </c>
      <c r="AA29" s="42" t="s">
        <v>73</v>
      </c>
      <c r="AB29" s="43">
        <v>3.5929999999999997E-2</v>
      </c>
      <c r="AC29" s="43">
        <v>3.5150000000000001E-2</v>
      </c>
      <c r="AD29" s="43">
        <v>3.4380000000000001E-2</v>
      </c>
      <c r="AE29" s="43">
        <v>3.3619999999999997E-2</v>
      </c>
      <c r="AF29" s="43">
        <v>3.288E-2</v>
      </c>
      <c r="AG29" s="43">
        <v>3.2160000000000001E-2</v>
      </c>
      <c r="AH29" s="43">
        <v>3.1440000000000003E-2</v>
      </c>
      <c r="AI29" s="43">
        <v>3.074E-2</v>
      </c>
      <c r="AJ29" s="43">
        <v>3.005E-2</v>
      </c>
      <c r="AK29" s="43">
        <v>2.938E-2</v>
      </c>
      <c r="AN29" t="s">
        <v>72</v>
      </c>
      <c r="AO29" t="s">
        <v>42</v>
      </c>
      <c r="AP29" s="55">
        <v>0.41682999999999998</v>
      </c>
      <c r="AQ29">
        <f t="shared" si="11"/>
        <v>-0.21</v>
      </c>
      <c r="AR29">
        <f t="shared" si="12"/>
        <v>0.41682999999999998</v>
      </c>
    </row>
    <row r="30" spans="1:44" ht="15" thickBot="1" x14ac:dyDescent="0.4">
      <c r="A30" s="46">
        <f t="shared" si="0"/>
        <v>202.73972602739727</v>
      </c>
      <c r="B30" s="46">
        <f t="shared" si="1"/>
        <v>345.20547945205482</v>
      </c>
      <c r="C30">
        <v>26</v>
      </c>
      <c r="D30">
        <f t="shared" si="2"/>
        <v>-1.1538461538461537</v>
      </c>
      <c r="E30">
        <f t="shared" si="13"/>
        <v>0.12506999999999999</v>
      </c>
      <c r="F30">
        <f t="shared" si="3"/>
        <v>12.506999999999998</v>
      </c>
      <c r="G30" s="46">
        <f t="shared" si="4"/>
        <v>6342.2114000000001</v>
      </c>
      <c r="H30">
        <f t="shared" si="5"/>
        <v>-1.5384615384615385</v>
      </c>
      <c r="I30">
        <f t="shared" si="14"/>
        <v>6.1780000000000002E-2</v>
      </c>
      <c r="J30">
        <f t="shared" si="6"/>
        <v>6.1779999999999999</v>
      </c>
      <c r="K30" s="46">
        <f t="shared" si="7"/>
        <v>6377.5756000000001</v>
      </c>
      <c r="L30">
        <f t="shared" si="8"/>
        <v>-1.9230769230769231</v>
      </c>
      <c r="M30">
        <f t="shared" si="15"/>
        <v>2.743E-2</v>
      </c>
      <c r="N30">
        <f t="shared" si="9"/>
        <v>2.7429999999999999</v>
      </c>
      <c r="O30" s="46">
        <f t="shared" si="10"/>
        <v>6500.338600000001</v>
      </c>
      <c r="AA30" s="42" t="s">
        <v>74</v>
      </c>
      <c r="AB30" s="43">
        <v>4.4569999999999999E-2</v>
      </c>
      <c r="AC30" s="43">
        <v>4.3630000000000002E-2</v>
      </c>
      <c r="AD30" s="43">
        <v>4.2720000000000001E-2</v>
      </c>
      <c r="AE30" s="43">
        <v>4.1820000000000003E-2</v>
      </c>
      <c r="AF30" s="43">
        <v>4.0930000000000001E-2</v>
      </c>
      <c r="AG30" s="43">
        <v>4.0059999999999998E-2</v>
      </c>
      <c r="AH30" s="43">
        <v>3.9199999999999999E-2</v>
      </c>
      <c r="AI30" s="43">
        <v>3.8359999999999998E-2</v>
      </c>
      <c r="AJ30" s="43">
        <v>3.7539999999999997E-2</v>
      </c>
      <c r="AK30" s="43">
        <v>3.6729999999999999E-2</v>
      </c>
      <c r="AN30" t="s">
        <v>72</v>
      </c>
      <c r="AO30" t="s">
        <v>45</v>
      </c>
      <c r="AP30" s="55">
        <v>0.41293999999999997</v>
      </c>
      <c r="AQ30">
        <f t="shared" si="11"/>
        <v>-0.22</v>
      </c>
      <c r="AR30">
        <f t="shared" si="12"/>
        <v>0.41293999999999997</v>
      </c>
    </row>
    <row r="31" spans="1:44" ht="15" thickBot="1" x14ac:dyDescent="0.4">
      <c r="A31" s="46">
        <f t="shared" si="0"/>
        <v>200</v>
      </c>
      <c r="B31" s="46">
        <f t="shared" si="1"/>
        <v>347.94520547945206</v>
      </c>
      <c r="C31">
        <v>27</v>
      </c>
      <c r="D31">
        <f t="shared" si="2"/>
        <v>-1.1111111111111112</v>
      </c>
      <c r="E31">
        <f t="shared" si="13"/>
        <v>0.13350000000000001</v>
      </c>
      <c r="F31">
        <f t="shared" si="3"/>
        <v>13.350000000000001</v>
      </c>
      <c r="G31" s="46">
        <f t="shared" si="4"/>
        <v>6367.670000000001</v>
      </c>
      <c r="H31">
        <f t="shared" si="5"/>
        <v>-1.4814814814814814</v>
      </c>
      <c r="I31">
        <f t="shared" si="14"/>
        <v>6.9440000000000002E-2</v>
      </c>
      <c r="J31">
        <f t="shared" si="6"/>
        <v>6.944</v>
      </c>
      <c r="K31" s="46">
        <f t="shared" si="7"/>
        <v>6400.7088000000003</v>
      </c>
      <c r="L31">
        <f t="shared" si="8"/>
        <v>-1.8518518518518519</v>
      </c>
      <c r="M31">
        <f t="shared" si="15"/>
        <v>3.2160000000000001E-2</v>
      </c>
      <c r="N31">
        <f t="shared" si="9"/>
        <v>3.2160000000000002</v>
      </c>
      <c r="O31" s="46">
        <f t="shared" si="10"/>
        <v>6514.6232000000009</v>
      </c>
      <c r="AA31" s="42" t="s">
        <v>75</v>
      </c>
      <c r="AB31" s="43">
        <v>5.4800000000000001E-2</v>
      </c>
      <c r="AC31" s="43">
        <v>5.3699999999999998E-2</v>
      </c>
      <c r="AD31" s="43">
        <v>5.262E-2</v>
      </c>
      <c r="AE31" s="43">
        <v>5.1549999999999999E-2</v>
      </c>
      <c r="AF31" s="43">
        <v>5.0500000000000003E-2</v>
      </c>
      <c r="AG31" s="43">
        <v>4.947E-2</v>
      </c>
      <c r="AH31" s="43">
        <v>4.8460000000000003E-2</v>
      </c>
      <c r="AI31" s="43">
        <v>4.7460000000000002E-2</v>
      </c>
      <c r="AJ31" s="43">
        <v>4.648E-2</v>
      </c>
      <c r="AK31" s="43">
        <v>4.5510000000000002E-2</v>
      </c>
      <c r="AN31" t="s">
        <v>72</v>
      </c>
      <c r="AO31" t="s">
        <v>47</v>
      </c>
      <c r="AP31" s="55">
        <v>0.40905000000000002</v>
      </c>
      <c r="AQ31">
        <f t="shared" si="11"/>
        <v>-0.23</v>
      </c>
      <c r="AR31">
        <f t="shared" si="12"/>
        <v>0.40905000000000002</v>
      </c>
    </row>
    <row r="32" spans="1:44" ht="15" thickBot="1" x14ac:dyDescent="0.4">
      <c r="A32" s="46">
        <f t="shared" si="0"/>
        <v>197.26027397260273</v>
      </c>
      <c r="B32" s="46">
        <f t="shared" si="1"/>
        <v>350.6849315068493</v>
      </c>
      <c r="C32">
        <v>28</v>
      </c>
      <c r="D32">
        <f t="shared" si="2"/>
        <v>-1.0714285714285714</v>
      </c>
      <c r="E32">
        <f t="shared" si="13"/>
        <v>0.14230999999999999</v>
      </c>
      <c r="F32">
        <f t="shared" si="3"/>
        <v>14.231</v>
      </c>
      <c r="G32" s="46">
        <f t="shared" si="4"/>
        <v>6394.2762000000002</v>
      </c>
      <c r="H32">
        <f t="shared" si="5"/>
        <v>-1.4285714285714286</v>
      </c>
      <c r="I32">
        <f t="shared" si="14"/>
        <v>7.6359999999999997E-2</v>
      </c>
      <c r="J32">
        <f t="shared" si="6"/>
        <v>7.6360000000000001</v>
      </c>
      <c r="K32" s="46">
        <f t="shared" si="7"/>
        <v>6421.6072000000004</v>
      </c>
      <c r="L32">
        <f t="shared" si="8"/>
        <v>-1.7857142857142858</v>
      </c>
      <c r="M32">
        <f t="shared" si="15"/>
        <v>3.6729999999999999E-2</v>
      </c>
      <c r="N32">
        <f t="shared" si="9"/>
        <v>3.673</v>
      </c>
      <c r="O32" s="46">
        <f t="shared" si="10"/>
        <v>6528.4246000000003</v>
      </c>
      <c r="AA32" s="42" t="s">
        <v>76</v>
      </c>
      <c r="AB32" s="43">
        <v>6.6809999999999994E-2</v>
      </c>
      <c r="AC32" s="43">
        <v>6.5519999999999995E-2</v>
      </c>
      <c r="AD32" s="43">
        <v>6.4259999999999998E-2</v>
      </c>
      <c r="AE32" s="43">
        <v>6.3009999999999997E-2</v>
      </c>
      <c r="AF32" s="43">
        <v>6.1780000000000002E-2</v>
      </c>
      <c r="AG32" s="43">
        <v>6.0569999999999999E-2</v>
      </c>
      <c r="AH32" s="43">
        <v>5.9380000000000002E-2</v>
      </c>
      <c r="AI32" s="43">
        <v>5.8209999999999998E-2</v>
      </c>
      <c r="AJ32" s="43">
        <v>5.7049999999999997E-2</v>
      </c>
      <c r="AK32" s="43">
        <v>5.5919999999999997E-2</v>
      </c>
      <c r="AN32" t="s">
        <v>72</v>
      </c>
      <c r="AO32" t="s">
        <v>49</v>
      </c>
      <c r="AP32" s="55">
        <v>0.40516999999999997</v>
      </c>
      <c r="AQ32">
        <f t="shared" si="11"/>
        <v>-0.24</v>
      </c>
      <c r="AR32">
        <f t="shared" si="12"/>
        <v>0.40516999999999997</v>
      </c>
    </row>
    <row r="33" spans="1:44" ht="15" thickBot="1" x14ac:dyDescent="0.4">
      <c r="A33" s="46">
        <f t="shared" si="0"/>
        <v>194.52054794520549</v>
      </c>
      <c r="B33" s="46">
        <f t="shared" si="1"/>
        <v>353.42465753424659</v>
      </c>
      <c r="C33">
        <v>29</v>
      </c>
      <c r="D33">
        <f t="shared" si="2"/>
        <v>-1.0344827586206897</v>
      </c>
      <c r="E33">
        <f t="shared" si="13"/>
        <v>0.15151000000000001</v>
      </c>
      <c r="F33">
        <f t="shared" si="3"/>
        <v>15.151</v>
      </c>
      <c r="G33" s="46">
        <f t="shared" si="4"/>
        <v>6422.0602000000017</v>
      </c>
      <c r="H33">
        <f t="shared" si="5"/>
        <v>-1.3793103448275863</v>
      </c>
      <c r="I33">
        <f t="shared" si="14"/>
        <v>8.3790000000000003E-2</v>
      </c>
      <c r="J33">
        <f t="shared" si="6"/>
        <v>8.3789999999999996</v>
      </c>
      <c r="K33" s="46">
        <f t="shared" si="7"/>
        <v>6444.0458000000008</v>
      </c>
      <c r="L33">
        <f t="shared" si="8"/>
        <v>-1.7241379310344827</v>
      </c>
      <c r="M33">
        <f t="shared" si="15"/>
        <v>4.2720000000000001E-2</v>
      </c>
      <c r="N33">
        <f t="shared" si="9"/>
        <v>4.2720000000000002</v>
      </c>
      <c r="O33" s="46">
        <f t="shared" si="10"/>
        <v>6546.5144</v>
      </c>
      <c r="AA33" s="42" t="s">
        <v>77</v>
      </c>
      <c r="AB33" s="43">
        <v>8.0759999999999998E-2</v>
      </c>
      <c r="AC33" s="43">
        <v>7.9269999999999993E-2</v>
      </c>
      <c r="AD33" s="43">
        <v>7.7799999999999994E-2</v>
      </c>
      <c r="AE33" s="43">
        <v>7.6359999999999997E-2</v>
      </c>
      <c r="AF33" s="43">
        <v>7.4929999999999997E-2</v>
      </c>
      <c r="AG33" s="43">
        <v>7.3529999999999998E-2</v>
      </c>
      <c r="AH33" s="43">
        <v>7.2150000000000006E-2</v>
      </c>
      <c r="AI33" s="43">
        <v>7.0779999999999996E-2</v>
      </c>
      <c r="AJ33" s="43">
        <v>6.9440000000000002E-2</v>
      </c>
      <c r="AK33" s="43">
        <v>6.8110000000000004E-2</v>
      </c>
      <c r="AN33" t="s">
        <v>72</v>
      </c>
      <c r="AO33" t="s">
        <v>51</v>
      </c>
      <c r="AP33" s="55">
        <v>0.40128999999999998</v>
      </c>
      <c r="AQ33">
        <f t="shared" si="11"/>
        <v>-0.25</v>
      </c>
      <c r="AR33">
        <f t="shared" si="12"/>
        <v>0.40128999999999998</v>
      </c>
    </row>
    <row r="34" spans="1:44" ht="15" thickBot="1" x14ac:dyDescent="0.4">
      <c r="A34" s="46">
        <f t="shared" si="0"/>
        <v>191.7808219178082</v>
      </c>
      <c r="B34" s="46">
        <f t="shared" si="1"/>
        <v>356.16438356164383</v>
      </c>
      <c r="C34">
        <v>30</v>
      </c>
      <c r="D34">
        <f t="shared" si="2"/>
        <v>-1</v>
      </c>
      <c r="E34">
        <f t="shared" si="13"/>
        <v>0.15866</v>
      </c>
      <c r="F34">
        <f t="shared" si="3"/>
        <v>15.866</v>
      </c>
      <c r="G34" s="46">
        <f t="shared" si="4"/>
        <v>6443.6532000000007</v>
      </c>
      <c r="H34">
        <f t="shared" si="5"/>
        <v>-1.3333333333333333</v>
      </c>
      <c r="I34">
        <f t="shared" si="14"/>
        <v>9.1759999999999994E-2</v>
      </c>
      <c r="J34">
        <f t="shared" si="6"/>
        <v>9.1760000000000002</v>
      </c>
      <c r="K34" s="46">
        <f t="shared" si="7"/>
        <v>6468.1152000000002</v>
      </c>
      <c r="L34">
        <f t="shared" si="8"/>
        <v>-1.6666666666666667</v>
      </c>
      <c r="M34">
        <f t="shared" si="15"/>
        <v>4.7460000000000002E-2</v>
      </c>
      <c r="N34">
        <f t="shared" si="9"/>
        <v>4.7460000000000004</v>
      </c>
      <c r="O34" s="46">
        <f t="shared" si="10"/>
        <v>6560.8292000000001</v>
      </c>
      <c r="AA34" s="42" t="s">
        <v>78</v>
      </c>
      <c r="AB34" s="43">
        <v>9.6799999999999997E-2</v>
      </c>
      <c r="AC34" s="43">
        <v>9.5100000000000004E-2</v>
      </c>
      <c r="AD34" s="43">
        <v>9.3420000000000003E-2</v>
      </c>
      <c r="AE34" s="43">
        <v>9.1759999999999994E-2</v>
      </c>
      <c r="AF34" s="43">
        <v>9.0120000000000006E-2</v>
      </c>
      <c r="AG34" s="43">
        <v>8.8510000000000005E-2</v>
      </c>
      <c r="AH34" s="43">
        <v>8.6919999999999997E-2</v>
      </c>
      <c r="AI34" s="43">
        <v>8.5339999999999999E-2</v>
      </c>
      <c r="AJ34" s="43">
        <v>8.3790000000000003E-2</v>
      </c>
      <c r="AK34" s="43">
        <v>8.226E-2</v>
      </c>
      <c r="AN34" t="s">
        <v>72</v>
      </c>
      <c r="AO34" t="s">
        <v>53</v>
      </c>
      <c r="AP34" s="55">
        <v>0.39743000000000001</v>
      </c>
      <c r="AQ34">
        <f t="shared" si="11"/>
        <v>-0.26</v>
      </c>
      <c r="AR34">
        <f t="shared" si="12"/>
        <v>0.39743000000000001</v>
      </c>
    </row>
    <row r="35" spans="1:44" ht="15" thickBot="1" x14ac:dyDescent="0.4">
      <c r="A35" s="46">
        <f t="shared" si="0"/>
        <v>189.04109589041096</v>
      </c>
      <c r="B35" s="46">
        <f t="shared" si="1"/>
        <v>358.90410958904113</v>
      </c>
      <c r="C35">
        <v>31</v>
      </c>
      <c r="D35">
        <f t="shared" si="2"/>
        <v>-0.967741935483871</v>
      </c>
      <c r="E35">
        <f t="shared" si="13"/>
        <v>0.16602</v>
      </c>
      <c r="F35">
        <f t="shared" si="3"/>
        <v>16.602</v>
      </c>
      <c r="G35" s="46">
        <f t="shared" si="4"/>
        <v>6465.8804</v>
      </c>
      <c r="H35">
        <f t="shared" si="5"/>
        <v>-1.2903225806451613</v>
      </c>
      <c r="I35">
        <f t="shared" si="14"/>
        <v>9.8530000000000006E-2</v>
      </c>
      <c r="J35">
        <f t="shared" si="6"/>
        <v>9.8530000000000015</v>
      </c>
      <c r="K35" s="46">
        <f t="shared" si="7"/>
        <v>6488.5606000000007</v>
      </c>
      <c r="L35">
        <f t="shared" si="8"/>
        <v>-1.6129032258064515</v>
      </c>
      <c r="M35">
        <f t="shared" si="15"/>
        <v>5.3699999999999998E-2</v>
      </c>
      <c r="N35">
        <f t="shared" si="9"/>
        <v>5.37</v>
      </c>
      <c r="O35" s="46">
        <f t="shared" si="10"/>
        <v>6579.6740000000009</v>
      </c>
      <c r="AA35" s="42" t="s">
        <v>79</v>
      </c>
      <c r="AB35" s="43">
        <v>0.11507000000000001</v>
      </c>
      <c r="AC35" s="43">
        <v>0.11314</v>
      </c>
      <c r="AD35" s="43">
        <v>0.11123</v>
      </c>
      <c r="AE35" s="43">
        <v>0.10935</v>
      </c>
      <c r="AF35" s="43">
        <v>0.10749</v>
      </c>
      <c r="AG35" s="43">
        <v>0.10564999999999999</v>
      </c>
      <c r="AH35" s="43">
        <v>0.10383000000000001</v>
      </c>
      <c r="AI35" s="43">
        <v>0.10204000000000001</v>
      </c>
      <c r="AJ35" s="43">
        <v>0.10027</v>
      </c>
      <c r="AK35" s="43">
        <v>9.8530000000000006E-2</v>
      </c>
      <c r="AN35" t="s">
        <v>72</v>
      </c>
      <c r="AO35" t="s">
        <v>55</v>
      </c>
      <c r="AP35" s="55">
        <v>0.39357999999999999</v>
      </c>
      <c r="AQ35">
        <f t="shared" si="11"/>
        <v>-0.27</v>
      </c>
      <c r="AR35">
        <f t="shared" si="12"/>
        <v>0.39357999999999999</v>
      </c>
    </row>
    <row r="36" spans="1:44" ht="15" thickBot="1" x14ac:dyDescent="0.4">
      <c r="A36" s="46">
        <f t="shared" si="0"/>
        <v>186.30136986301372</v>
      </c>
      <c r="B36" s="46">
        <f t="shared" si="1"/>
        <v>361.64383561643837</v>
      </c>
      <c r="C36">
        <v>32</v>
      </c>
      <c r="D36">
        <f t="shared" si="2"/>
        <v>-0.9375</v>
      </c>
      <c r="E36">
        <f t="shared" si="13"/>
        <v>0.17360999999999999</v>
      </c>
      <c r="F36">
        <f t="shared" si="3"/>
        <v>17.360999999999997</v>
      </c>
      <c r="G36" s="46">
        <f t="shared" si="4"/>
        <v>6488.8022000000001</v>
      </c>
      <c r="H36">
        <f t="shared" si="5"/>
        <v>-1.25</v>
      </c>
      <c r="I36">
        <f t="shared" si="14"/>
        <v>0.10564999999999999</v>
      </c>
      <c r="J36">
        <f t="shared" si="6"/>
        <v>10.565</v>
      </c>
      <c r="K36" s="46">
        <f t="shared" si="7"/>
        <v>6510.0630000000001</v>
      </c>
      <c r="L36">
        <f t="shared" si="8"/>
        <v>-1.5625</v>
      </c>
      <c r="M36">
        <f t="shared" si="15"/>
        <v>5.9380000000000002E-2</v>
      </c>
      <c r="N36">
        <f t="shared" si="9"/>
        <v>5.9380000000000006</v>
      </c>
      <c r="O36" s="46">
        <f t="shared" si="10"/>
        <v>6596.8276000000005</v>
      </c>
      <c r="AA36" s="42" t="s">
        <v>80</v>
      </c>
      <c r="AB36" s="43">
        <v>0.13567000000000001</v>
      </c>
      <c r="AC36" s="43">
        <v>0.13350000000000001</v>
      </c>
      <c r="AD36" s="43">
        <v>0.13136</v>
      </c>
      <c r="AE36" s="43">
        <v>0.12923999999999999</v>
      </c>
      <c r="AF36" s="43">
        <v>0.12714</v>
      </c>
      <c r="AG36" s="43">
        <v>0.12506999999999999</v>
      </c>
      <c r="AH36" s="43">
        <v>0.12302</v>
      </c>
      <c r="AI36" s="43">
        <v>0.121</v>
      </c>
      <c r="AJ36" s="43">
        <v>0.11899999999999999</v>
      </c>
      <c r="AK36" s="43">
        <v>0.11702</v>
      </c>
      <c r="AN36" t="s">
        <v>72</v>
      </c>
      <c r="AO36" t="s">
        <v>57</v>
      </c>
      <c r="AP36" s="55">
        <v>0.38973999999999998</v>
      </c>
      <c r="AQ36">
        <f t="shared" si="11"/>
        <v>-0.28000000000000003</v>
      </c>
      <c r="AR36">
        <f t="shared" si="12"/>
        <v>0.38973999999999998</v>
      </c>
    </row>
    <row r="37" spans="1:44" ht="15" thickBot="1" x14ac:dyDescent="0.4">
      <c r="A37" s="46">
        <f t="shared" si="0"/>
        <v>183.56164383561642</v>
      </c>
      <c r="B37" s="46">
        <f t="shared" si="1"/>
        <v>364.38356164383561</v>
      </c>
      <c r="C37">
        <v>33</v>
      </c>
      <c r="D37">
        <f t="shared" si="2"/>
        <v>-0.90909090909090906</v>
      </c>
      <c r="E37">
        <f t="shared" si="13"/>
        <v>0.18140999999999999</v>
      </c>
      <c r="F37">
        <f t="shared" si="3"/>
        <v>18.140999999999998</v>
      </c>
      <c r="G37" s="46">
        <f t="shared" si="4"/>
        <v>6512.3582000000006</v>
      </c>
      <c r="H37">
        <f t="shared" si="5"/>
        <v>-1.2121212121212122</v>
      </c>
      <c r="I37">
        <f t="shared" si="14"/>
        <v>0.11314</v>
      </c>
      <c r="J37">
        <f t="shared" si="6"/>
        <v>11.314</v>
      </c>
      <c r="K37" s="46">
        <f t="shared" si="7"/>
        <v>6532.6828000000005</v>
      </c>
      <c r="L37">
        <f t="shared" si="8"/>
        <v>-1.5151515151515151</v>
      </c>
      <c r="M37">
        <f t="shared" si="15"/>
        <v>6.4259999999999998E-2</v>
      </c>
      <c r="N37">
        <f t="shared" si="9"/>
        <v>6.4260000000000002</v>
      </c>
      <c r="O37" s="46">
        <f t="shared" si="10"/>
        <v>6611.5652000000009</v>
      </c>
      <c r="AA37" s="42" t="s">
        <v>81</v>
      </c>
      <c r="AB37" s="43">
        <v>0.15866</v>
      </c>
      <c r="AC37" s="43">
        <v>0.15625</v>
      </c>
      <c r="AD37" s="43">
        <v>0.15386</v>
      </c>
      <c r="AE37" s="43">
        <v>0.15151000000000001</v>
      </c>
      <c r="AF37" s="43">
        <v>0.14917</v>
      </c>
      <c r="AG37" s="43">
        <v>0.14685999999999999</v>
      </c>
      <c r="AH37" s="43">
        <v>0.14457</v>
      </c>
      <c r="AI37" s="43">
        <v>0.14230999999999999</v>
      </c>
      <c r="AJ37" s="43">
        <v>0.14007</v>
      </c>
      <c r="AK37" s="43">
        <v>0.13786000000000001</v>
      </c>
      <c r="AN37" t="s">
        <v>72</v>
      </c>
      <c r="AO37" t="s">
        <v>59</v>
      </c>
      <c r="AP37" s="55">
        <v>0.38590999999999998</v>
      </c>
      <c r="AQ37">
        <f t="shared" si="11"/>
        <v>-0.28999999999999998</v>
      </c>
      <c r="AR37">
        <f t="shared" si="12"/>
        <v>0.38590999999999998</v>
      </c>
    </row>
    <row r="38" spans="1:44" ht="15" thickBot="1" x14ac:dyDescent="0.4">
      <c r="A38" s="46">
        <f t="shared" si="0"/>
        <v>180.82191780821918</v>
      </c>
      <c r="B38" s="46">
        <f t="shared" si="1"/>
        <v>367.12328767123284</v>
      </c>
      <c r="C38">
        <v>34</v>
      </c>
      <c r="D38">
        <f t="shared" si="2"/>
        <v>-0.88235294117647056</v>
      </c>
      <c r="E38">
        <f t="shared" si="13"/>
        <v>0.18942999999999999</v>
      </c>
      <c r="F38">
        <f t="shared" si="3"/>
        <v>18.942999999999998</v>
      </c>
      <c r="G38" s="46">
        <f t="shared" si="4"/>
        <v>6536.5786000000007</v>
      </c>
      <c r="H38">
        <f t="shared" si="5"/>
        <v>-1.1764705882352942</v>
      </c>
      <c r="I38">
        <f t="shared" si="14"/>
        <v>0.11899999999999999</v>
      </c>
      <c r="J38">
        <f t="shared" si="6"/>
        <v>11.899999999999999</v>
      </c>
      <c r="K38" s="46">
        <f t="shared" si="7"/>
        <v>6550.380000000001</v>
      </c>
      <c r="L38">
        <f t="shared" si="8"/>
        <v>-1.4705882352941178</v>
      </c>
      <c r="M38">
        <f t="shared" si="15"/>
        <v>7.0779999999999996E-2</v>
      </c>
      <c r="N38">
        <f t="shared" si="9"/>
        <v>7.0779999999999994</v>
      </c>
      <c r="O38" s="46">
        <f t="shared" si="10"/>
        <v>6631.2556000000004</v>
      </c>
      <c r="AA38" s="42" t="s">
        <v>82</v>
      </c>
      <c r="AB38" s="43">
        <v>0.18406</v>
      </c>
      <c r="AC38" s="43">
        <v>0.18140999999999999</v>
      </c>
      <c r="AD38" s="43">
        <v>0.17879</v>
      </c>
      <c r="AE38" s="43">
        <v>0.17619000000000001</v>
      </c>
      <c r="AF38" s="43">
        <v>0.17360999999999999</v>
      </c>
      <c r="AG38" s="43">
        <v>0.17105999999999999</v>
      </c>
      <c r="AH38" s="43">
        <v>0.16853000000000001</v>
      </c>
      <c r="AI38" s="43">
        <v>0.16602</v>
      </c>
      <c r="AJ38" s="43">
        <v>0.16353999999999999</v>
      </c>
      <c r="AK38" s="43">
        <v>0.16109000000000001</v>
      </c>
      <c r="AN38" t="s">
        <v>83</v>
      </c>
      <c r="AO38" t="s">
        <v>39</v>
      </c>
      <c r="AP38" s="55">
        <v>0.38208999999999999</v>
      </c>
      <c r="AQ38">
        <f t="shared" si="11"/>
        <v>-0.3</v>
      </c>
      <c r="AR38">
        <f t="shared" si="12"/>
        <v>0.38208999999999999</v>
      </c>
    </row>
    <row r="39" spans="1:44" ht="15" thickBot="1" x14ac:dyDescent="0.4">
      <c r="A39" s="46">
        <f t="shared" si="0"/>
        <v>178.08219178082192</v>
      </c>
      <c r="B39" s="46">
        <f t="shared" si="1"/>
        <v>369.86301369863014</v>
      </c>
      <c r="C39">
        <v>35</v>
      </c>
      <c r="D39">
        <f t="shared" si="2"/>
        <v>-0.8571428571428571</v>
      </c>
      <c r="E39">
        <f t="shared" si="13"/>
        <v>0.19489000000000001</v>
      </c>
      <c r="F39">
        <f t="shared" si="3"/>
        <v>19.489000000000001</v>
      </c>
      <c r="G39" s="46">
        <f t="shared" si="4"/>
        <v>6553.0678000000007</v>
      </c>
      <c r="H39">
        <f t="shared" si="5"/>
        <v>-1.1428571428571428</v>
      </c>
      <c r="I39">
        <f t="shared" si="14"/>
        <v>0.12714</v>
      </c>
      <c r="J39">
        <f t="shared" si="6"/>
        <v>12.714</v>
      </c>
      <c r="K39" s="46">
        <f t="shared" si="7"/>
        <v>6574.9628000000012</v>
      </c>
      <c r="L39">
        <f t="shared" si="8"/>
        <v>-1.4285714285714286</v>
      </c>
      <c r="M39">
        <f t="shared" si="15"/>
        <v>7.6359999999999997E-2</v>
      </c>
      <c r="N39">
        <f t="shared" si="9"/>
        <v>7.6360000000000001</v>
      </c>
      <c r="O39" s="46">
        <f t="shared" si="10"/>
        <v>6648.1072000000004</v>
      </c>
      <c r="AA39" s="42" t="s">
        <v>84</v>
      </c>
      <c r="AB39" s="43">
        <v>0.21185999999999999</v>
      </c>
      <c r="AC39" s="43">
        <v>0.20896999999999999</v>
      </c>
      <c r="AD39" s="43">
        <v>0.20610999999999999</v>
      </c>
      <c r="AE39" s="43">
        <v>0.20327000000000001</v>
      </c>
      <c r="AF39" s="43">
        <v>0.20044999999999999</v>
      </c>
      <c r="AG39" s="43">
        <v>0.19766</v>
      </c>
      <c r="AH39" s="43">
        <v>0.19489000000000001</v>
      </c>
      <c r="AI39" s="43">
        <v>0.19214999999999999</v>
      </c>
      <c r="AJ39" s="43">
        <v>0.18942999999999999</v>
      </c>
      <c r="AK39" s="43">
        <v>0.18673000000000001</v>
      </c>
      <c r="AN39" t="s">
        <v>83</v>
      </c>
      <c r="AO39" t="s">
        <v>42</v>
      </c>
      <c r="AP39" s="55">
        <v>0.37828000000000001</v>
      </c>
      <c r="AQ39">
        <f t="shared" si="11"/>
        <v>-0.31</v>
      </c>
      <c r="AR39">
        <f t="shared" si="12"/>
        <v>0.37828000000000001</v>
      </c>
    </row>
    <row r="40" spans="1:44" ht="15" thickBot="1" x14ac:dyDescent="0.4">
      <c r="A40" s="46">
        <f t="shared" si="0"/>
        <v>175.34246575342465</v>
      </c>
      <c r="B40" s="46">
        <f t="shared" si="1"/>
        <v>372.60273972602744</v>
      </c>
      <c r="C40">
        <v>36</v>
      </c>
      <c r="D40">
        <f t="shared" si="2"/>
        <v>-0.83333333333333337</v>
      </c>
      <c r="E40">
        <f t="shared" si="13"/>
        <v>0.20327000000000001</v>
      </c>
      <c r="F40">
        <f t="shared" si="3"/>
        <v>20.327000000000002</v>
      </c>
      <c r="G40" s="46">
        <f t="shared" si="4"/>
        <v>6578.3754000000008</v>
      </c>
      <c r="H40">
        <f t="shared" si="5"/>
        <v>-1.1111111111111112</v>
      </c>
      <c r="I40">
        <f t="shared" si="14"/>
        <v>0.13350000000000001</v>
      </c>
      <c r="J40">
        <f t="shared" si="6"/>
        <v>13.350000000000001</v>
      </c>
      <c r="K40" s="46">
        <f t="shared" si="7"/>
        <v>6594.170000000001</v>
      </c>
      <c r="L40">
        <f t="shared" si="8"/>
        <v>-1.3888888888888888</v>
      </c>
      <c r="M40">
        <f t="shared" si="15"/>
        <v>8.226E-2</v>
      </c>
      <c r="N40">
        <f t="shared" si="9"/>
        <v>8.2259999999999991</v>
      </c>
      <c r="O40" s="46">
        <f t="shared" si="10"/>
        <v>6665.9252000000006</v>
      </c>
      <c r="AA40" s="42" t="s">
        <v>85</v>
      </c>
      <c r="AB40" s="43">
        <v>0.24196000000000001</v>
      </c>
      <c r="AC40" s="43">
        <v>0.23885000000000001</v>
      </c>
      <c r="AD40" s="43">
        <v>0.23576</v>
      </c>
      <c r="AE40" s="43">
        <v>0.23269999999999999</v>
      </c>
      <c r="AF40" s="43">
        <v>0.22964999999999999</v>
      </c>
      <c r="AG40" s="43">
        <v>0.22663</v>
      </c>
      <c r="AH40" s="43">
        <v>0.22363</v>
      </c>
      <c r="AI40" s="43">
        <v>0.22065000000000001</v>
      </c>
      <c r="AJ40" s="43">
        <v>0.2177</v>
      </c>
      <c r="AK40" s="43">
        <v>0.21476000000000001</v>
      </c>
      <c r="AN40" t="s">
        <v>83</v>
      </c>
      <c r="AO40" t="s">
        <v>45</v>
      </c>
      <c r="AP40" s="55">
        <v>0.37447999999999998</v>
      </c>
      <c r="AQ40">
        <f t="shared" si="11"/>
        <v>-0.32</v>
      </c>
      <c r="AR40">
        <f t="shared" si="12"/>
        <v>0.37447999999999998</v>
      </c>
    </row>
    <row r="41" spans="1:44" ht="15" thickBot="1" x14ac:dyDescent="0.4">
      <c r="A41" s="46">
        <f t="shared" si="0"/>
        <v>172.60273972602741</v>
      </c>
      <c r="B41" s="46">
        <f t="shared" si="1"/>
        <v>375.34246575342468</v>
      </c>
      <c r="C41">
        <v>37</v>
      </c>
      <c r="D41">
        <f t="shared" si="2"/>
        <v>-0.81081081081081086</v>
      </c>
      <c r="E41">
        <f t="shared" si="13"/>
        <v>0.20896999999999999</v>
      </c>
      <c r="F41">
        <f t="shared" si="3"/>
        <v>20.896999999999998</v>
      </c>
      <c r="G41" s="46">
        <f t="shared" si="4"/>
        <v>6595.5894000000008</v>
      </c>
      <c r="H41">
        <f t="shared" si="5"/>
        <v>-1.0810810810810811</v>
      </c>
      <c r="I41">
        <f t="shared" si="14"/>
        <v>0.14007</v>
      </c>
      <c r="J41">
        <f t="shared" si="6"/>
        <v>14.007</v>
      </c>
      <c r="K41" s="46">
        <f t="shared" si="7"/>
        <v>6614.0114000000012</v>
      </c>
      <c r="L41">
        <f t="shared" si="8"/>
        <v>-1.3513513513513513</v>
      </c>
      <c r="M41">
        <f t="shared" si="15"/>
        <v>8.8510000000000005E-2</v>
      </c>
      <c r="N41">
        <f t="shared" si="9"/>
        <v>8.8510000000000009</v>
      </c>
      <c r="O41" s="46">
        <f t="shared" si="10"/>
        <v>6684.8002000000015</v>
      </c>
      <c r="AA41" s="42" t="s">
        <v>86</v>
      </c>
      <c r="AB41" s="43">
        <v>0.27424999999999999</v>
      </c>
      <c r="AC41" s="43">
        <v>0.27093</v>
      </c>
      <c r="AD41" s="43">
        <v>0.26762999999999998</v>
      </c>
      <c r="AE41" s="43">
        <v>0.26434999999999997</v>
      </c>
      <c r="AF41" s="43">
        <v>0.26108999999999999</v>
      </c>
      <c r="AG41" s="43">
        <v>0.25785000000000002</v>
      </c>
      <c r="AH41" s="43">
        <v>0.25463000000000002</v>
      </c>
      <c r="AI41" s="43">
        <v>0.25142999999999999</v>
      </c>
      <c r="AJ41" s="43">
        <v>0.24825</v>
      </c>
      <c r="AK41" s="43">
        <v>0.24510000000000001</v>
      </c>
      <c r="AN41" t="s">
        <v>83</v>
      </c>
      <c r="AO41" t="s">
        <v>47</v>
      </c>
      <c r="AP41" s="55">
        <v>0.37069999999999997</v>
      </c>
      <c r="AQ41">
        <f t="shared" si="11"/>
        <v>-0.33</v>
      </c>
      <c r="AR41">
        <f t="shared" si="12"/>
        <v>0.37069999999999997</v>
      </c>
    </row>
    <row r="42" spans="1:44" ht="15" thickBot="1" x14ac:dyDescent="0.4">
      <c r="A42" s="46">
        <f t="shared" si="0"/>
        <v>169.86301369863014</v>
      </c>
      <c r="B42" s="46">
        <f t="shared" si="1"/>
        <v>378.08219178082192</v>
      </c>
      <c r="C42">
        <v>38</v>
      </c>
      <c r="D42">
        <f t="shared" si="2"/>
        <v>-0.78947368421052633</v>
      </c>
      <c r="E42">
        <f t="shared" si="13"/>
        <v>0.21476000000000001</v>
      </c>
      <c r="F42">
        <f t="shared" si="3"/>
        <v>21.475999999999999</v>
      </c>
      <c r="G42" s="46">
        <f t="shared" si="4"/>
        <v>6613.0752000000011</v>
      </c>
      <c r="H42">
        <f t="shared" si="5"/>
        <v>-1.0526315789473684</v>
      </c>
      <c r="I42">
        <f t="shared" si="14"/>
        <v>0.14685999999999999</v>
      </c>
      <c r="J42">
        <f t="shared" si="6"/>
        <v>14.686</v>
      </c>
      <c r="K42" s="46">
        <f t="shared" si="7"/>
        <v>6634.5172000000002</v>
      </c>
      <c r="L42">
        <f t="shared" si="8"/>
        <v>-1.3157894736842106</v>
      </c>
      <c r="M42">
        <f t="shared" si="15"/>
        <v>9.3420000000000003E-2</v>
      </c>
      <c r="N42">
        <f t="shared" si="9"/>
        <v>9.3420000000000005</v>
      </c>
      <c r="O42" s="46">
        <f t="shared" si="10"/>
        <v>6699.6284000000014</v>
      </c>
      <c r="AA42" s="42" t="s">
        <v>87</v>
      </c>
      <c r="AB42" s="43">
        <v>0.30853999999999998</v>
      </c>
      <c r="AC42" s="43">
        <v>0.30503000000000002</v>
      </c>
      <c r="AD42" s="43">
        <v>0.30153000000000002</v>
      </c>
      <c r="AE42" s="43">
        <v>0.29805999999999999</v>
      </c>
      <c r="AF42" s="43">
        <v>0.29459999999999997</v>
      </c>
      <c r="AG42" s="43">
        <v>0.29115999999999997</v>
      </c>
      <c r="AH42" s="43">
        <v>0.28774</v>
      </c>
      <c r="AI42" s="43">
        <v>0.28433999999999998</v>
      </c>
      <c r="AJ42" s="43">
        <v>0.28095999999999999</v>
      </c>
      <c r="AK42" s="43">
        <v>0.27760000000000001</v>
      </c>
      <c r="AN42" t="s">
        <v>83</v>
      </c>
      <c r="AO42" t="s">
        <v>49</v>
      </c>
      <c r="AP42" s="55">
        <v>0.36692999999999998</v>
      </c>
      <c r="AQ42">
        <f t="shared" si="11"/>
        <v>-0.34</v>
      </c>
      <c r="AR42">
        <f t="shared" si="12"/>
        <v>0.36692999999999998</v>
      </c>
    </row>
    <row r="43" spans="1:44" ht="15" thickBot="1" x14ac:dyDescent="0.4">
      <c r="A43" s="46">
        <f t="shared" si="0"/>
        <v>167.12328767123287</v>
      </c>
      <c r="B43" s="46">
        <f t="shared" si="1"/>
        <v>380.82191780821915</v>
      </c>
      <c r="C43">
        <v>39</v>
      </c>
      <c r="D43">
        <f t="shared" si="2"/>
        <v>-0.76923076923076927</v>
      </c>
      <c r="E43">
        <f t="shared" si="13"/>
        <v>0.22065000000000001</v>
      </c>
      <c r="F43">
        <f t="shared" si="3"/>
        <v>22.065000000000001</v>
      </c>
      <c r="G43" s="46">
        <f t="shared" si="4"/>
        <v>6630.8630000000012</v>
      </c>
      <c r="H43">
        <f t="shared" si="5"/>
        <v>-1.0256410256410255</v>
      </c>
      <c r="I43">
        <f t="shared" si="14"/>
        <v>0.15151000000000001</v>
      </c>
      <c r="J43">
        <f t="shared" si="6"/>
        <v>15.151</v>
      </c>
      <c r="K43" s="46">
        <f t="shared" si="7"/>
        <v>6648.5602000000017</v>
      </c>
      <c r="L43">
        <f t="shared" si="8"/>
        <v>-1.2820512820512822</v>
      </c>
      <c r="M43">
        <f t="shared" si="15"/>
        <v>0.10027</v>
      </c>
      <c r="N43">
        <f t="shared" si="9"/>
        <v>10.026999999999999</v>
      </c>
      <c r="O43" s="46">
        <f t="shared" si="10"/>
        <v>6720.3154000000004</v>
      </c>
      <c r="AA43" s="42" t="s">
        <v>88</v>
      </c>
      <c r="AB43" s="43">
        <v>0.34458</v>
      </c>
      <c r="AC43" s="43">
        <v>0.34089999999999998</v>
      </c>
      <c r="AD43" s="43">
        <v>0.33723999999999998</v>
      </c>
      <c r="AE43" s="43">
        <v>0.33360000000000001</v>
      </c>
      <c r="AF43" s="43">
        <v>0.32996999999999999</v>
      </c>
      <c r="AG43" s="43">
        <v>0.32635999999999998</v>
      </c>
      <c r="AH43" s="43">
        <v>0.32275999999999999</v>
      </c>
      <c r="AI43" s="43">
        <v>0.31918000000000002</v>
      </c>
      <c r="AJ43" s="43">
        <v>0.31561</v>
      </c>
      <c r="AK43" s="43">
        <v>0.31207000000000001</v>
      </c>
      <c r="AN43" t="s">
        <v>83</v>
      </c>
      <c r="AO43" t="s">
        <v>51</v>
      </c>
      <c r="AP43" s="55">
        <v>0.36316999999999999</v>
      </c>
      <c r="AQ43">
        <f t="shared" si="11"/>
        <v>-0.35</v>
      </c>
      <c r="AR43">
        <f t="shared" si="12"/>
        <v>0.36316999999999999</v>
      </c>
    </row>
    <row r="44" spans="1:44" ht="15" thickBot="1" x14ac:dyDescent="0.4">
      <c r="A44" s="46">
        <f t="shared" si="0"/>
        <v>164.38356164383561</v>
      </c>
      <c r="B44" s="46">
        <f t="shared" si="1"/>
        <v>383.56164383561639</v>
      </c>
      <c r="C44">
        <v>40</v>
      </c>
      <c r="D44">
        <f t="shared" si="2"/>
        <v>-0.75</v>
      </c>
      <c r="E44">
        <f t="shared" si="13"/>
        <v>0.22663</v>
      </c>
      <c r="F44">
        <f t="shared" si="3"/>
        <v>22.663</v>
      </c>
      <c r="G44" s="46">
        <f t="shared" si="4"/>
        <v>6648.9226000000008</v>
      </c>
      <c r="H44">
        <f t="shared" si="5"/>
        <v>-1</v>
      </c>
      <c r="I44">
        <f t="shared" si="14"/>
        <v>0.15866</v>
      </c>
      <c r="J44">
        <f t="shared" si="6"/>
        <v>15.866</v>
      </c>
      <c r="K44" s="46">
        <f t="shared" si="7"/>
        <v>6670.1532000000007</v>
      </c>
      <c r="L44">
        <f t="shared" si="8"/>
        <v>-1.25</v>
      </c>
      <c r="M44">
        <f t="shared" si="15"/>
        <v>0.10564999999999999</v>
      </c>
      <c r="N44">
        <f t="shared" si="9"/>
        <v>10.565</v>
      </c>
      <c r="O44" s="46">
        <f t="shared" si="10"/>
        <v>6736.5630000000001</v>
      </c>
      <c r="AA44" s="42" t="s">
        <v>83</v>
      </c>
      <c r="AB44" s="43">
        <v>0.38208999999999999</v>
      </c>
      <c r="AC44" s="43">
        <v>0.37828000000000001</v>
      </c>
      <c r="AD44" s="43">
        <v>0.37447999999999998</v>
      </c>
      <c r="AE44" s="43">
        <v>0.37069999999999997</v>
      </c>
      <c r="AF44" s="43">
        <v>0.36692999999999998</v>
      </c>
      <c r="AG44" s="43">
        <v>0.36316999999999999</v>
      </c>
      <c r="AH44" s="43">
        <v>0.35942000000000002</v>
      </c>
      <c r="AI44" s="43">
        <v>0.35569000000000001</v>
      </c>
      <c r="AJ44" s="43">
        <v>0.35197000000000001</v>
      </c>
      <c r="AK44" s="43">
        <v>0.34827000000000002</v>
      </c>
      <c r="AN44" t="s">
        <v>83</v>
      </c>
      <c r="AO44" t="s">
        <v>53</v>
      </c>
      <c r="AP44" s="55">
        <v>0.35942000000000002</v>
      </c>
      <c r="AQ44">
        <f t="shared" si="11"/>
        <v>-0.36</v>
      </c>
      <c r="AR44">
        <f t="shared" si="12"/>
        <v>0.35942000000000002</v>
      </c>
    </row>
    <row r="45" spans="1:44" ht="15" thickBot="1" x14ac:dyDescent="0.4">
      <c r="AA45" s="42" t="s">
        <v>72</v>
      </c>
      <c r="AB45" s="43">
        <v>0.42074</v>
      </c>
      <c r="AC45" s="43">
        <v>0.41682999999999998</v>
      </c>
      <c r="AD45" s="43">
        <v>0.41293999999999997</v>
      </c>
      <c r="AE45" s="43">
        <v>0.40905000000000002</v>
      </c>
      <c r="AF45" s="43">
        <v>0.40516999999999997</v>
      </c>
      <c r="AG45" s="43">
        <v>0.40128999999999998</v>
      </c>
      <c r="AH45" s="43">
        <v>0.39743000000000001</v>
      </c>
      <c r="AI45" s="43">
        <v>0.39357999999999999</v>
      </c>
      <c r="AJ45" s="43">
        <v>0.38973999999999998</v>
      </c>
      <c r="AK45" s="43">
        <v>0.38590999999999998</v>
      </c>
      <c r="AN45" t="s">
        <v>83</v>
      </c>
      <c r="AO45" t="s">
        <v>55</v>
      </c>
      <c r="AP45" s="55">
        <v>0.35569000000000001</v>
      </c>
      <c r="AQ45">
        <f t="shared" si="11"/>
        <v>-0.37</v>
      </c>
      <c r="AR45">
        <f t="shared" si="12"/>
        <v>0.35569000000000001</v>
      </c>
    </row>
    <row r="46" spans="1:44" ht="15" thickBot="1" x14ac:dyDescent="0.4">
      <c r="AA46" s="42" t="s">
        <v>61</v>
      </c>
      <c r="AB46" s="43">
        <v>0.46017000000000002</v>
      </c>
      <c r="AC46" s="43">
        <v>0.45619999999999999</v>
      </c>
      <c r="AD46" s="43">
        <v>0.45223999999999998</v>
      </c>
      <c r="AE46" s="43">
        <v>0.44828000000000001</v>
      </c>
      <c r="AF46" s="43">
        <v>0.44433</v>
      </c>
      <c r="AG46" s="43">
        <v>0.44037999999999999</v>
      </c>
      <c r="AH46" s="43">
        <v>0.43643999999999999</v>
      </c>
      <c r="AI46" s="43">
        <v>0.43251000000000001</v>
      </c>
      <c r="AJ46" s="43">
        <v>0.42858000000000002</v>
      </c>
      <c r="AK46" s="43">
        <v>0.42465000000000003</v>
      </c>
      <c r="AN46" t="s">
        <v>83</v>
      </c>
      <c r="AO46" t="s">
        <v>57</v>
      </c>
      <c r="AP46" s="55">
        <v>0.35197000000000001</v>
      </c>
      <c r="AQ46">
        <f t="shared" si="11"/>
        <v>-0.38</v>
      </c>
      <c r="AR46">
        <f t="shared" si="12"/>
        <v>0.35197000000000001</v>
      </c>
    </row>
    <row r="47" spans="1:44" ht="15" thickBot="1" x14ac:dyDescent="0.4">
      <c r="AA47" s="42" t="s">
        <v>38</v>
      </c>
      <c r="AB47" s="43">
        <v>0.5</v>
      </c>
      <c r="AC47" s="43">
        <v>0.49601000000000001</v>
      </c>
      <c r="AD47" s="43">
        <v>0.49202000000000001</v>
      </c>
      <c r="AE47" s="43">
        <v>0.48803000000000002</v>
      </c>
      <c r="AF47" s="43">
        <v>0.48404999999999998</v>
      </c>
      <c r="AG47" s="43">
        <v>0.48005999999999999</v>
      </c>
      <c r="AH47" s="43">
        <v>0.47608</v>
      </c>
      <c r="AI47" s="43">
        <v>0.47210000000000002</v>
      </c>
      <c r="AJ47" s="43">
        <v>0.46811999999999998</v>
      </c>
      <c r="AK47" s="43">
        <v>0.46414</v>
      </c>
      <c r="AN47" t="s">
        <v>83</v>
      </c>
      <c r="AO47" t="s">
        <v>59</v>
      </c>
      <c r="AP47" s="55">
        <v>0.34827000000000002</v>
      </c>
      <c r="AQ47">
        <f t="shared" si="11"/>
        <v>-0.39</v>
      </c>
      <c r="AR47">
        <f t="shared" si="12"/>
        <v>0.34827000000000002</v>
      </c>
    </row>
    <row r="48" spans="1:44" ht="15" thickBot="1" x14ac:dyDescent="0.4">
      <c r="AA48" s="42" t="s">
        <v>89</v>
      </c>
      <c r="AB48" s="43">
        <v>0.5</v>
      </c>
      <c r="AC48" s="43">
        <v>0.50399000000000005</v>
      </c>
      <c r="AD48" s="43">
        <v>0.50797999999999999</v>
      </c>
      <c r="AE48" s="43">
        <v>0.51197000000000004</v>
      </c>
      <c r="AF48" s="43">
        <v>0.51595000000000002</v>
      </c>
      <c r="AG48" s="43">
        <v>0.51993999999999996</v>
      </c>
      <c r="AH48" s="43">
        <v>0.52392000000000005</v>
      </c>
      <c r="AI48" s="43">
        <v>0.52790000000000004</v>
      </c>
      <c r="AJ48" s="43">
        <v>0.53188000000000002</v>
      </c>
      <c r="AK48" s="43">
        <v>0.53586</v>
      </c>
      <c r="AN48" t="s">
        <v>88</v>
      </c>
      <c r="AO48" t="s">
        <v>39</v>
      </c>
      <c r="AP48" s="55">
        <v>0.34458</v>
      </c>
      <c r="AQ48">
        <f t="shared" si="11"/>
        <v>-0.4</v>
      </c>
      <c r="AR48">
        <f t="shared" si="12"/>
        <v>0.34458</v>
      </c>
    </row>
    <row r="49" spans="27:44" ht="15" thickBot="1" x14ac:dyDescent="0.4">
      <c r="AA49" s="42" t="s">
        <v>90</v>
      </c>
      <c r="AB49" s="43">
        <v>0.53983000000000003</v>
      </c>
      <c r="AC49" s="43">
        <v>0.54379999999999995</v>
      </c>
      <c r="AD49" s="43">
        <v>0.54776000000000002</v>
      </c>
      <c r="AE49" s="43">
        <v>0.55171999999999999</v>
      </c>
      <c r="AF49" s="43">
        <v>0.55567</v>
      </c>
      <c r="AG49" s="43">
        <v>0.55962000000000001</v>
      </c>
      <c r="AH49" s="43">
        <v>0.56359999999999999</v>
      </c>
      <c r="AI49" s="43">
        <v>0.56749000000000005</v>
      </c>
      <c r="AJ49" s="43">
        <v>0.57142000000000004</v>
      </c>
      <c r="AK49" s="43">
        <v>0.57535000000000003</v>
      </c>
      <c r="AN49" t="s">
        <v>88</v>
      </c>
      <c r="AO49" t="s">
        <v>42</v>
      </c>
      <c r="AP49" s="55">
        <v>0.34089999999999998</v>
      </c>
      <c r="AQ49">
        <f t="shared" si="11"/>
        <v>-0.41</v>
      </c>
      <c r="AR49">
        <f t="shared" si="12"/>
        <v>0.34089999999999998</v>
      </c>
    </row>
    <row r="50" spans="27:44" ht="15" thickBot="1" x14ac:dyDescent="0.4">
      <c r="AA50" s="42" t="s">
        <v>91</v>
      </c>
      <c r="AB50" s="43">
        <v>0.57926</v>
      </c>
      <c r="AC50" s="43">
        <v>0.58316999999999997</v>
      </c>
      <c r="AD50" s="43">
        <v>0.58706000000000003</v>
      </c>
      <c r="AE50" s="43">
        <v>0.59094999999999998</v>
      </c>
      <c r="AF50" s="43">
        <v>0.59482999999999997</v>
      </c>
      <c r="AG50" s="43">
        <v>0.59870999999999996</v>
      </c>
      <c r="AH50" s="43">
        <v>0.60257000000000005</v>
      </c>
      <c r="AI50" s="43">
        <v>0.60641999999999996</v>
      </c>
      <c r="AJ50" s="43">
        <v>0.61026000000000002</v>
      </c>
      <c r="AK50" s="43">
        <v>0.61409000000000002</v>
      </c>
      <c r="AN50" t="s">
        <v>88</v>
      </c>
      <c r="AO50" t="s">
        <v>45</v>
      </c>
      <c r="AP50" s="55">
        <v>0.33723999999999998</v>
      </c>
      <c r="AQ50">
        <f t="shared" si="11"/>
        <v>-0.42</v>
      </c>
      <c r="AR50">
        <f t="shared" si="12"/>
        <v>0.33723999999999998</v>
      </c>
    </row>
    <row r="51" spans="27:44" ht="15" thickBot="1" x14ac:dyDescent="0.4">
      <c r="AA51" s="42" t="s">
        <v>92</v>
      </c>
      <c r="AB51" s="43">
        <v>0.61790999999999996</v>
      </c>
      <c r="AC51" s="43">
        <v>0.62172000000000005</v>
      </c>
      <c r="AD51" s="43">
        <v>0.62551999999999996</v>
      </c>
      <c r="AE51" s="43">
        <v>0.62929999999999997</v>
      </c>
      <c r="AF51" s="43">
        <v>0.63307000000000002</v>
      </c>
      <c r="AG51" s="43">
        <v>0.63683000000000001</v>
      </c>
      <c r="AH51" s="43">
        <v>0.64058000000000004</v>
      </c>
      <c r="AI51" s="43">
        <v>0.64431000000000005</v>
      </c>
      <c r="AJ51" s="43">
        <v>0.64802999999999999</v>
      </c>
      <c r="AK51" s="43">
        <v>0.65173000000000003</v>
      </c>
      <c r="AN51" t="s">
        <v>88</v>
      </c>
      <c r="AO51" t="s">
        <v>47</v>
      </c>
      <c r="AP51" s="55">
        <v>0.33360000000000001</v>
      </c>
      <c r="AQ51">
        <f t="shared" si="11"/>
        <v>-0.43</v>
      </c>
      <c r="AR51">
        <f t="shared" si="12"/>
        <v>0.33360000000000001</v>
      </c>
    </row>
    <row r="52" spans="27:44" ht="15" thickBot="1" x14ac:dyDescent="0.4">
      <c r="AA52" s="42" t="s">
        <v>93</v>
      </c>
      <c r="AB52" s="43">
        <v>0.65542</v>
      </c>
      <c r="AC52" s="43">
        <v>0.65910000000000002</v>
      </c>
      <c r="AD52" s="43">
        <v>0.66276000000000002</v>
      </c>
      <c r="AE52" s="43">
        <v>0.66639999999999999</v>
      </c>
      <c r="AF52" s="43">
        <v>0.67003000000000001</v>
      </c>
      <c r="AG52" s="43">
        <v>0.67364000000000002</v>
      </c>
      <c r="AH52" s="43">
        <v>0.67723999999999995</v>
      </c>
      <c r="AI52" s="43">
        <v>0.68081999999999998</v>
      </c>
      <c r="AJ52" s="43">
        <v>0.68439000000000005</v>
      </c>
      <c r="AK52" s="43">
        <v>0.68793000000000004</v>
      </c>
      <c r="AN52" t="s">
        <v>88</v>
      </c>
      <c r="AO52" t="s">
        <v>49</v>
      </c>
      <c r="AP52" s="55">
        <v>0.32996999999999999</v>
      </c>
      <c r="AQ52">
        <f t="shared" si="11"/>
        <v>-0.44</v>
      </c>
      <c r="AR52">
        <f t="shared" si="12"/>
        <v>0.32996999999999999</v>
      </c>
    </row>
    <row r="53" spans="27:44" ht="15" thickBot="1" x14ac:dyDescent="0.4">
      <c r="AA53" s="42" t="s">
        <v>94</v>
      </c>
      <c r="AB53" s="43">
        <v>0.69145999999999996</v>
      </c>
      <c r="AC53" s="43">
        <v>0.69496999999999998</v>
      </c>
      <c r="AD53" s="43">
        <v>0.69847000000000004</v>
      </c>
      <c r="AE53" s="43">
        <v>0.70194000000000001</v>
      </c>
      <c r="AF53" s="43">
        <v>0.70540000000000003</v>
      </c>
      <c r="AG53" s="43">
        <v>0.70884000000000003</v>
      </c>
      <c r="AH53" s="43">
        <v>0.71226</v>
      </c>
      <c r="AI53" s="43">
        <v>0.71565999999999996</v>
      </c>
      <c r="AJ53" s="43">
        <v>0.71904000000000001</v>
      </c>
      <c r="AK53" s="43">
        <v>0.72240000000000004</v>
      </c>
      <c r="AN53" t="s">
        <v>88</v>
      </c>
      <c r="AO53" t="s">
        <v>51</v>
      </c>
      <c r="AP53" s="55">
        <v>0.32635999999999998</v>
      </c>
      <c r="AQ53">
        <f t="shared" si="11"/>
        <v>-0.45</v>
      </c>
      <c r="AR53">
        <f t="shared" si="12"/>
        <v>0.32635999999999998</v>
      </c>
    </row>
    <row r="54" spans="27:44" ht="15" thickBot="1" x14ac:dyDescent="0.4">
      <c r="AA54" s="42" t="s">
        <v>95</v>
      </c>
      <c r="AB54" s="43">
        <v>0.72575000000000001</v>
      </c>
      <c r="AC54" s="43">
        <v>0.72907</v>
      </c>
      <c r="AD54" s="43">
        <v>0.73236999999999997</v>
      </c>
      <c r="AE54" s="43">
        <v>0.73565000000000003</v>
      </c>
      <c r="AF54" s="43">
        <v>0.73890999999999996</v>
      </c>
      <c r="AG54" s="43">
        <v>0.74214999999999998</v>
      </c>
      <c r="AH54" s="43">
        <v>0.74536999999999998</v>
      </c>
      <c r="AI54" s="43">
        <v>0.74856999999999996</v>
      </c>
      <c r="AJ54" s="43">
        <v>0.75175000000000003</v>
      </c>
      <c r="AK54" s="43">
        <v>0.75490000000000002</v>
      </c>
      <c r="AN54" t="s">
        <v>88</v>
      </c>
      <c r="AO54" t="s">
        <v>53</v>
      </c>
      <c r="AP54" s="55">
        <v>0.32275999999999999</v>
      </c>
      <c r="AQ54">
        <f t="shared" si="11"/>
        <v>-0.46</v>
      </c>
      <c r="AR54">
        <f t="shared" si="12"/>
        <v>0.32275999999999999</v>
      </c>
    </row>
    <row r="55" spans="27:44" ht="15" thickBot="1" x14ac:dyDescent="0.4">
      <c r="AA55" s="42" t="s">
        <v>96</v>
      </c>
      <c r="AB55" s="43">
        <v>0.75804000000000005</v>
      </c>
      <c r="AC55" s="43">
        <v>0.76114999999999999</v>
      </c>
      <c r="AD55" s="43">
        <v>0.76424000000000003</v>
      </c>
      <c r="AE55" s="43">
        <v>0.76729999999999998</v>
      </c>
      <c r="AF55" s="43">
        <v>0.77034999999999998</v>
      </c>
      <c r="AG55" s="43">
        <v>0.77337</v>
      </c>
      <c r="AH55" s="43">
        <v>0.77637</v>
      </c>
      <c r="AI55" s="43">
        <v>0.77934999999999999</v>
      </c>
      <c r="AJ55" s="43">
        <v>0.7823</v>
      </c>
      <c r="AK55" s="43">
        <v>0.78524000000000005</v>
      </c>
      <c r="AN55" t="s">
        <v>88</v>
      </c>
      <c r="AO55" t="s">
        <v>55</v>
      </c>
      <c r="AP55" s="55">
        <v>0.31918000000000002</v>
      </c>
      <c r="AQ55">
        <f t="shared" si="11"/>
        <v>-0.47</v>
      </c>
      <c r="AR55">
        <f t="shared" si="12"/>
        <v>0.31918000000000002</v>
      </c>
    </row>
    <row r="56" spans="27:44" ht="15" thickBot="1" x14ac:dyDescent="0.4">
      <c r="AA56" s="42" t="s">
        <v>97</v>
      </c>
      <c r="AB56" s="43">
        <v>0.78813999999999995</v>
      </c>
      <c r="AC56" s="43">
        <v>0.79103000000000001</v>
      </c>
      <c r="AD56" s="43">
        <v>0.79388999999999998</v>
      </c>
      <c r="AE56" s="43">
        <v>0.79673000000000005</v>
      </c>
      <c r="AF56" s="43">
        <v>0.79954999999999998</v>
      </c>
      <c r="AG56" s="43">
        <v>0.80234000000000005</v>
      </c>
      <c r="AH56" s="43">
        <v>0.80510999999999999</v>
      </c>
      <c r="AI56" s="43">
        <v>0.80784999999999996</v>
      </c>
      <c r="AJ56" s="43">
        <v>0.81057000000000001</v>
      </c>
      <c r="AK56" s="43">
        <v>0.81327000000000005</v>
      </c>
      <c r="AN56" t="s">
        <v>88</v>
      </c>
      <c r="AO56" t="s">
        <v>57</v>
      </c>
      <c r="AP56" s="55">
        <v>0.31561</v>
      </c>
      <c r="AQ56">
        <f t="shared" si="11"/>
        <v>-0.48</v>
      </c>
      <c r="AR56">
        <f t="shared" si="12"/>
        <v>0.31561</v>
      </c>
    </row>
    <row r="57" spans="27:44" ht="15" thickBot="1" x14ac:dyDescent="0.4">
      <c r="AA57" s="42" t="s">
        <v>98</v>
      </c>
      <c r="AB57" s="43">
        <v>0.81594</v>
      </c>
      <c r="AC57" s="43">
        <v>0.81859000000000004</v>
      </c>
      <c r="AD57" s="43">
        <v>0.82121</v>
      </c>
      <c r="AE57" s="43">
        <v>0.82381000000000004</v>
      </c>
      <c r="AF57" s="43">
        <v>0.82638999999999996</v>
      </c>
      <c r="AG57" s="43">
        <v>0.82894000000000001</v>
      </c>
      <c r="AH57" s="43">
        <v>0.83147000000000004</v>
      </c>
      <c r="AI57" s="43">
        <v>0.83398000000000005</v>
      </c>
      <c r="AJ57" s="43">
        <v>0.83645999999999998</v>
      </c>
      <c r="AK57" s="43">
        <v>0.83891000000000004</v>
      </c>
      <c r="AN57" t="s">
        <v>88</v>
      </c>
      <c r="AO57" t="s">
        <v>59</v>
      </c>
      <c r="AP57" s="55">
        <v>0.31207000000000001</v>
      </c>
      <c r="AQ57">
        <f t="shared" si="11"/>
        <v>-0.49</v>
      </c>
      <c r="AR57">
        <f t="shared" si="12"/>
        <v>0.31207000000000001</v>
      </c>
    </row>
    <row r="58" spans="27:44" ht="15" thickBot="1" x14ac:dyDescent="0.4">
      <c r="AA58" s="42" t="s">
        <v>99</v>
      </c>
      <c r="AB58" s="43">
        <v>0.84133999999999998</v>
      </c>
      <c r="AC58" s="43">
        <v>0.84375</v>
      </c>
      <c r="AD58" s="43">
        <v>0.84614</v>
      </c>
      <c r="AE58" s="43">
        <v>0.84848999999999997</v>
      </c>
      <c r="AF58" s="43">
        <v>0.85082999999999998</v>
      </c>
      <c r="AG58" s="43">
        <v>0.85314000000000001</v>
      </c>
      <c r="AH58" s="43">
        <v>0.85543000000000002</v>
      </c>
      <c r="AI58" s="43">
        <v>0.85768999999999995</v>
      </c>
      <c r="AJ58" s="43">
        <v>0.85992999999999997</v>
      </c>
      <c r="AK58" s="43">
        <v>0.86214000000000002</v>
      </c>
      <c r="AN58" t="s">
        <v>87</v>
      </c>
      <c r="AO58" t="s">
        <v>39</v>
      </c>
      <c r="AP58" s="55">
        <v>0.30853999999999998</v>
      </c>
      <c r="AQ58">
        <f t="shared" si="11"/>
        <v>-0.5</v>
      </c>
      <c r="AR58">
        <f t="shared" si="12"/>
        <v>0.30853999999999998</v>
      </c>
    </row>
    <row r="59" spans="27:44" ht="15" thickBot="1" x14ac:dyDescent="0.4">
      <c r="AA59" s="42" t="s">
        <v>100</v>
      </c>
      <c r="AB59" s="43">
        <v>0.86433000000000004</v>
      </c>
      <c r="AC59" s="43">
        <v>0.86650000000000005</v>
      </c>
      <c r="AD59" s="43">
        <v>0.86863999999999997</v>
      </c>
      <c r="AE59" s="43">
        <v>0.87075999999999998</v>
      </c>
      <c r="AF59" s="43">
        <v>0.87285999999999997</v>
      </c>
      <c r="AG59" s="43">
        <v>0.87492999999999999</v>
      </c>
      <c r="AH59" s="43">
        <v>0.87697999999999998</v>
      </c>
      <c r="AI59" s="43">
        <v>0.879</v>
      </c>
      <c r="AJ59" s="43">
        <v>0.88100000000000001</v>
      </c>
      <c r="AK59" s="43">
        <v>0.88297999999999999</v>
      </c>
      <c r="AN59" t="s">
        <v>87</v>
      </c>
      <c r="AO59" t="s">
        <v>42</v>
      </c>
      <c r="AP59" s="55">
        <v>0.30503000000000002</v>
      </c>
      <c r="AQ59">
        <f t="shared" si="11"/>
        <v>-0.51</v>
      </c>
      <c r="AR59">
        <f t="shared" si="12"/>
        <v>0.30503000000000002</v>
      </c>
    </row>
    <row r="60" spans="27:44" ht="15" thickBot="1" x14ac:dyDescent="0.4">
      <c r="AA60" s="42" t="s">
        <v>101</v>
      </c>
      <c r="AB60" s="43">
        <v>0.88492999999999999</v>
      </c>
      <c r="AC60" s="43">
        <v>0.88685999999999998</v>
      </c>
      <c r="AD60" s="43">
        <v>0.88876999999999995</v>
      </c>
      <c r="AE60" s="43">
        <v>0.89065000000000005</v>
      </c>
      <c r="AF60" s="43">
        <v>0.89251000000000003</v>
      </c>
      <c r="AG60" s="43">
        <v>0.89434999999999998</v>
      </c>
      <c r="AH60" s="43">
        <v>0.89617000000000002</v>
      </c>
      <c r="AI60" s="43">
        <v>0.89795999999999998</v>
      </c>
      <c r="AJ60" s="43">
        <v>0.89973000000000003</v>
      </c>
      <c r="AK60" s="43">
        <v>0.90146999999999999</v>
      </c>
      <c r="AN60" t="s">
        <v>87</v>
      </c>
      <c r="AO60" t="s">
        <v>45</v>
      </c>
      <c r="AP60" s="55">
        <v>0.30153000000000002</v>
      </c>
      <c r="AQ60">
        <f t="shared" si="11"/>
        <v>-0.52</v>
      </c>
      <c r="AR60">
        <f t="shared" si="12"/>
        <v>0.30153000000000002</v>
      </c>
    </row>
    <row r="61" spans="27:44" ht="15" thickBot="1" x14ac:dyDescent="0.4">
      <c r="AA61" s="42" t="s">
        <v>102</v>
      </c>
      <c r="AB61" s="43">
        <v>0.9032</v>
      </c>
      <c r="AC61" s="43">
        <v>0.90490000000000004</v>
      </c>
      <c r="AD61" s="43">
        <v>0.90658000000000005</v>
      </c>
      <c r="AE61" s="43">
        <v>0.90824000000000005</v>
      </c>
      <c r="AF61" s="43">
        <v>0.90988000000000002</v>
      </c>
      <c r="AG61" s="43">
        <v>0.91149000000000002</v>
      </c>
      <c r="AH61" s="43">
        <v>0.91308</v>
      </c>
      <c r="AI61" s="43">
        <v>0.91466000000000003</v>
      </c>
      <c r="AJ61" s="43">
        <v>0.91620999999999997</v>
      </c>
      <c r="AK61" s="43">
        <v>0.91774</v>
      </c>
      <c r="AN61" t="s">
        <v>87</v>
      </c>
      <c r="AO61" t="s">
        <v>47</v>
      </c>
      <c r="AP61" s="55">
        <v>0.29805999999999999</v>
      </c>
      <c r="AQ61">
        <f t="shared" si="11"/>
        <v>-0.53</v>
      </c>
      <c r="AR61">
        <f t="shared" si="12"/>
        <v>0.29805999999999999</v>
      </c>
    </row>
    <row r="62" spans="27:44" ht="15" thickBot="1" x14ac:dyDescent="0.4">
      <c r="AA62" s="42" t="s">
        <v>103</v>
      </c>
      <c r="AB62" s="43">
        <v>0.91923999999999995</v>
      </c>
      <c r="AC62" s="43">
        <v>0.92073000000000005</v>
      </c>
      <c r="AD62" s="43">
        <v>0.92220000000000002</v>
      </c>
      <c r="AE62" s="43">
        <v>0.92364000000000002</v>
      </c>
      <c r="AF62" s="43">
        <v>0.92506999999999995</v>
      </c>
      <c r="AG62" s="43">
        <v>0.92647000000000002</v>
      </c>
      <c r="AH62" s="43">
        <v>0.92784999999999995</v>
      </c>
      <c r="AI62" s="43">
        <v>0.92922000000000005</v>
      </c>
      <c r="AJ62" s="43">
        <v>0.93056000000000005</v>
      </c>
      <c r="AK62" s="43">
        <v>0.93189</v>
      </c>
      <c r="AN62" t="s">
        <v>87</v>
      </c>
      <c r="AO62" t="s">
        <v>49</v>
      </c>
      <c r="AP62" s="55">
        <v>0.29459999999999997</v>
      </c>
      <c r="AQ62">
        <f t="shared" si="11"/>
        <v>-0.54</v>
      </c>
      <c r="AR62">
        <f t="shared" si="12"/>
        <v>0.29459999999999997</v>
      </c>
    </row>
    <row r="63" spans="27:44" ht="15" thickBot="1" x14ac:dyDescent="0.4">
      <c r="AA63" s="42" t="s">
        <v>104</v>
      </c>
      <c r="AB63" s="43">
        <v>0.93318999999999996</v>
      </c>
      <c r="AC63" s="43">
        <v>0.93447999999999998</v>
      </c>
      <c r="AD63" s="43">
        <v>0.93574000000000002</v>
      </c>
      <c r="AE63" s="43">
        <v>0.93698999999999999</v>
      </c>
      <c r="AF63" s="43">
        <v>0.93822000000000005</v>
      </c>
      <c r="AG63" s="43">
        <v>0.93942999999999999</v>
      </c>
      <c r="AH63" s="43">
        <v>0.94062000000000001</v>
      </c>
      <c r="AI63" s="43">
        <v>0.94179000000000002</v>
      </c>
      <c r="AJ63" s="43">
        <v>0.94294999999999995</v>
      </c>
      <c r="AK63" s="43">
        <v>0.94408000000000003</v>
      </c>
      <c r="AN63" t="s">
        <v>87</v>
      </c>
      <c r="AO63" t="s">
        <v>51</v>
      </c>
      <c r="AP63" s="55">
        <v>0.29115999999999997</v>
      </c>
      <c r="AQ63">
        <f t="shared" si="11"/>
        <v>-0.55000000000000004</v>
      </c>
      <c r="AR63">
        <f t="shared" si="12"/>
        <v>0.29115999999999997</v>
      </c>
    </row>
    <row r="64" spans="27:44" ht="15" thickBot="1" x14ac:dyDescent="0.4">
      <c r="AA64" s="42" t="s">
        <v>105</v>
      </c>
      <c r="AB64" s="43">
        <v>0.94520000000000004</v>
      </c>
      <c r="AC64" s="43">
        <v>0.94630000000000003</v>
      </c>
      <c r="AD64" s="43">
        <v>0.94738</v>
      </c>
      <c r="AE64" s="43">
        <v>0.94845000000000002</v>
      </c>
      <c r="AF64" s="43">
        <v>0.94950000000000001</v>
      </c>
      <c r="AG64" s="43">
        <v>0.95052999999999999</v>
      </c>
      <c r="AH64" s="43">
        <v>0.95154000000000005</v>
      </c>
      <c r="AI64" s="43">
        <v>0.95254000000000005</v>
      </c>
      <c r="AJ64" s="43">
        <v>0.95352000000000003</v>
      </c>
      <c r="AK64" s="43">
        <v>0.95448999999999995</v>
      </c>
      <c r="AN64" t="s">
        <v>87</v>
      </c>
      <c r="AO64" t="s">
        <v>53</v>
      </c>
      <c r="AP64" s="55">
        <v>0.28774</v>
      </c>
      <c r="AQ64">
        <f t="shared" si="11"/>
        <v>-0.56000000000000005</v>
      </c>
      <c r="AR64">
        <f t="shared" si="12"/>
        <v>0.28774</v>
      </c>
    </row>
    <row r="65" spans="27:44" ht="15" thickBot="1" x14ac:dyDescent="0.4">
      <c r="AA65" s="42" t="s">
        <v>106</v>
      </c>
      <c r="AB65" s="43">
        <v>0.95543</v>
      </c>
      <c r="AC65" s="43">
        <v>0.95637000000000005</v>
      </c>
      <c r="AD65" s="43">
        <v>0.95728000000000002</v>
      </c>
      <c r="AE65" s="43">
        <v>0.95818000000000003</v>
      </c>
      <c r="AF65" s="43">
        <v>0.95906999999999998</v>
      </c>
      <c r="AG65" s="43">
        <v>0.95994000000000002</v>
      </c>
      <c r="AH65" s="43">
        <v>0.96079999999999999</v>
      </c>
      <c r="AI65" s="43">
        <v>0.96164000000000005</v>
      </c>
      <c r="AJ65" s="43">
        <v>0.96245999999999998</v>
      </c>
      <c r="AK65" s="43">
        <v>0.96326999999999996</v>
      </c>
      <c r="AN65" t="s">
        <v>87</v>
      </c>
      <c r="AO65" t="s">
        <v>55</v>
      </c>
      <c r="AP65" s="55">
        <v>0.28433999999999998</v>
      </c>
      <c r="AQ65">
        <f t="shared" si="11"/>
        <v>-0.56999999999999995</v>
      </c>
      <c r="AR65">
        <f t="shared" si="12"/>
        <v>0.28433999999999998</v>
      </c>
    </row>
    <row r="66" spans="27:44" ht="15" thickBot="1" x14ac:dyDescent="0.4">
      <c r="AA66" s="42" t="s">
        <v>107</v>
      </c>
      <c r="AB66" s="43">
        <v>0.96406999999999998</v>
      </c>
      <c r="AC66" s="43">
        <v>0.96484999999999999</v>
      </c>
      <c r="AD66" s="43">
        <v>0.96562000000000003</v>
      </c>
      <c r="AE66" s="43">
        <v>0.96638000000000002</v>
      </c>
      <c r="AF66" s="43">
        <v>0.96711999999999998</v>
      </c>
      <c r="AG66" s="43">
        <v>0.96784000000000003</v>
      </c>
      <c r="AH66" s="43">
        <v>0.96855999999999998</v>
      </c>
      <c r="AI66" s="43">
        <v>0.96926000000000001</v>
      </c>
      <c r="AJ66" s="43">
        <v>0.96994999999999998</v>
      </c>
      <c r="AK66" s="43">
        <v>0.97062000000000004</v>
      </c>
      <c r="AN66" t="s">
        <v>87</v>
      </c>
      <c r="AO66" t="s">
        <v>57</v>
      </c>
      <c r="AP66" s="55">
        <v>0.28095999999999999</v>
      </c>
      <c r="AQ66">
        <f t="shared" si="11"/>
        <v>-0.57999999999999996</v>
      </c>
      <c r="AR66">
        <f t="shared" si="12"/>
        <v>0.28095999999999999</v>
      </c>
    </row>
    <row r="67" spans="27:44" ht="15" thickBot="1" x14ac:dyDescent="0.4">
      <c r="AA67" s="42" t="s">
        <v>108</v>
      </c>
      <c r="AB67" s="43">
        <v>0.97128000000000003</v>
      </c>
      <c r="AC67" s="43">
        <v>0.97192999999999996</v>
      </c>
      <c r="AD67" s="43">
        <v>0.97257000000000005</v>
      </c>
      <c r="AE67" s="43">
        <v>0.97319999999999995</v>
      </c>
      <c r="AF67" s="43">
        <v>0.97380999999999995</v>
      </c>
      <c r="AG67" s="43">
        <v>0.97441</v>
      </c>
      <c r="AH67" s="43">
        <v>0.97499999999999998</v>
      </c>
      <c r="AI67" s="43">
        <v>0.97558</v>
      </c>
      <c r="AJ67" s="43">
        <v>0.97614999999999996</v>
      </c>
      <c r="AK67" s="43">
        <v>0.97670000000000001</v>
      </c>
      <c r="AN67" t="s">
        <v>87</v>
      </c>
      <c r="AO67" t="s">
        <v>59</v>
      </c>
      <c r="AP67" s="55">
        <v>0.27760000000000001</v>
      </c>
      <c r="AQ67">
        <f t="shared" si="11"/>
        <v>-0.59</v>
      </c>
      <c r="AR67">
        <f t="shared" si="12"/>
        <v>0.27760000000000001</v>
      </c>
    </row>
    <row r="68" spans="27:44" ht="15" thickBot="1" x14ac:dyDescent="0.4">
      <c r="AA68" s="42" t="s">
        <v>109</v>
      </c>
      <c r="AB68" s="43">
        <v>0.97724999999999995</v>
      </c>
      <c r="AC68" s="43">
        <v>0.97777999999999998</v>
      </c>
      <c r="AD68" s="43">
        <v>0.97831000000000001</v>
      </c>
      <c r="AE68" s="43">
        <v>0.97882000000000002</v>
      </c>
      <c r="AF68" s="43">
        <v>0.97931999999999997</v>
      </c>
      <c r="AG68" s="43">
        <v>0.97982000000000002</v>
      </c>
      <c r="AH68" s="43">
        <v>0.98029999999999995</v>
      </c>
      <c r="AI68" s="43">
        <v>0.98077000000000003</v>
      </c>
      <c r="AJ68" s="43">
        <v>0.98124</v>
      </c>
      <c r="AK68" s="43">
        <v>0.98168999999999995</v>
      </c>
      <c r="AN68" t="s">
        <v>86</v>
      </c>
      <c r="AO68" t="s">
        <v>39</v>
      </c>
      <c r="AP68" s="55">
        <v>0.27424999999999999</v>
      </c>
      <c r="AQ68">
        <f t="shared" si="11"/>
        <v>-0.6</v>
      </c>
      <c r="AR68">
        <f t="shared" si="12"/>
        <v>0.27424999999999999</v>
      </c>
    </row>
    <row r="69" spans="27:44" ht="15" thickBot="1" x14ac:dyDescent="0.4">
      <c r="AA69" s="42" t="s">
        <v>110</v>
      </c>
      <c r="AB69" s="43">
        <v>0.98214000000000001</v>
      </c>
      <c r="AC69" s="43">
        <v>0.98257000000000005</v>
      </c>
      <c r="AD69" s="43">
        <v>0.98299999999999998</v>
      </c>
      <c r="AE69" s="43">
        <v>0.98341000000000001</v>
      </c>
      <c r="AF69" s="43">
        <v>0.98382000000000003</v>
      </c>
      <c r="AG69" s="43">
        <v>0.98421999999999998</v>
      </c>
      <c r="AH69" s="43">
        <v>0.98460999999999999</v>
      </c>
      <c r="AI69" s="43">
        <v>0.98499999999999999</v>
      </c>
      <c r="AJ69" s="43">
        <v>0.98536999999999997</v>
      </c>
      <c r="AK69" s="43">
        <v>0.98573999999999995</v>
      </c>
      <c r="AN69" t="s">
        <v>86</v>
      </c>
      <c r="AO69" t="s">
        <v>42</v>
      </c>
      <c r="AP69" s="55">
        <v>0.27093</v>
      </c>
      <c r="AQ69">
        <f t="shared" si="11"/>
        <v>-0.61</v>
      </c>
      <c r="AR69">
        <f t="shared" si="12"/>
        <v>0.27093</v>
      </c>
    </row>
    <row r="70" spans="27:44" ht="15" thickBot="1" x14ac:dyDescent="0.4">
      <c r="AA70" s="42" t="s">
        <v>111</v>
      </c>
      <c r="AB70" s="43">
        <v>0.98609999999999998</v>
      </c>
      <c r="AC70" s="43">
        <v>0.98645000000000005</v>
      </c>
      <c r="AD70" s="43">
        <v>0.98678999999999994</v>
      </c>
      <c r="AE70" s="43">
        <v>0.98712999999999995</v>
      </c>
      <c r="AF70" s="43">
        <v>0.98745000000000005</v>
      </c>
      <c r="AG70" s="43">
        <v>0.98777999999999999</v>
      </c>
      <c r="AH70" s="43">
        <v>0.98809000000000002</v>
      </c>
      <c r="AI70" s="43">
        <v>0.98839999999999995</v>
      </c>
      <c r="AJ70" s="43">
        <v>0.98870000000000002</v>
      </c>
      <c r="AK70" s="43">
        <v>0.98899000000000004</v>
      </c>
      <c r="AN70" t="s">
        <v>86</v>
      </c>
      <c r="AO70" t="s">
        <v>45</v>
      </c>
      <c r="AP70" s="55">
        <v>0.26762999999999998</v>
      </c>
      <c r="AQ70">
        <f t="shared" si="11"/>
        <v>-0.62</v>
      </c>
      <c r="AR70">
        <f t="shared" si="12"/>
        <v>0.26762999999999998</v>
      </c>
    </row>
    <row r="71" spans="27:44" ht="15" thickBot="1" x14ac:dyDescent="0.4">
      <c r="AA71" s="42" t="s">
        <v>112</v>
      </c>
      <c r="AB71" s="43">
        <v>0.98928000000000005</v>
      </c>
      <c r="AC71" s="43">
        <v>0.98956</v>
      </c>
      <c r="AD71" s="43">
        <v>0.98982999999999999</v>
      </c>
      <c r="AE71" s="43">
        <v>0.99009999999999998</v>
      </c>
      <c r="AF71" s="43">
        <v>0.99036000000000002</v>
      </c>
      <c r="AG71" s="43">
        <v>0.99060999999999999</v>
      </c>
      <c r="AH71" s="43">
        <v>0.99085999999999996</v>
      </c>
      <c r="AI71" s="43">
        <v>0.99111000000000005</v>
      </c>
      <c r="AJ71" s="43">
        <v>0.99134</v>
      </c>
      <c r="AK71" s="43">
        <v>0.99158000000000002</v>
      </c>
      <c r="AN71" t="s">
        <v>86</v>
      </c>
      <c r="AO71" t="s">
        <v>47</v>
      </c>
      <c r="AP71" s="55">
        <v>0.26434999999999997</v>
      </c>
      <c r="AQ71">
        <f t="shared" si="11"/>
        <v>-0.63</v>
      </c>
      <c r="AR71">
        <f t="shared" si="12"/>
        <v>0.26434999999999997</v>
      </c>
    </row>
    <row r="72" spans="27:44" ht="15" thickBot="1" x14ac:dyDescent="0.4">
      <c r="AA72" s="42" t="s">
        <v>113</v>
      </c>
      <c r="AB72" s="43">
        <v>0.99180000000000001</v>
      </c>
      <c r="AC72" s="43">
        <v>0.99202000000000001</v>
      </c>
      <c r="AD72" s="43">
        <v>0.99224000000000001</v>
      </c>
      <c r="AE72" s="43">
        <v>0.99245000000000005</v>
      </c>
      <c r="AF72" s="43">
        <v>0.99265999999999999</v>
      </c>
      <c r="AG72" s="43">
        <v>0.99285999999999996</v>
      </c>
      <c r="AH72" s="43">
        <v>0.99304999999999999</v>
      </c>
      <c r="AI72" s="43">
        <v>0.99324000000000001</v>
      </c>
      <c r="AJ72" s="43">
        <v>0.99343000000000004</v>
      </c>
      <c r="AK72" s="43">
        <v>0.99360999999999999</v>
      </c>
      <c r="AN72" t="s">
        <v>86</v>
      </c>
      <c r="AO72" t="s">
        <v>49</v>
      </c>
      <c r="AP72" s="55">
        <v>0.26108999999999999</v>
      </c>
      <c r="AQ72">
        <f t="shared" si="11"/>
        <v>-0.64</v>
      </c>
      <c r="AR72">
        <f t="shared" si="12"/>
        <v>0.26108999999999999</v>
      </c>
    </row>
    <row r="73" spans="27:44" ht="15" thickBot="1" x14ac:dyDescent="0.4">
      <c r="AA73" s="42" t="s">
        <v>114</v>
      </c>
      <c r="AB73" s="43">
        <v>0.99378999999999995</v>
      </c>
      <c r="AC73" s="43">
        <v>0.99395999999999995</v>
      </c>
      <c r="AD73" s="43">
        <v>0.99412999999999996</v>
      </c>
      <c r="AE73" s="43">
        <v>0.99429999999999996</v>
      </c>
      <c r="AF73" s="43">
        <v>0.99446000000000001</v>
      </c>
      <c r="AG73" s="43">
        <v>0.99460999999999999</v>
      </c>
      <c r="AH73" s="43">
        <v>0.99477000000000004</v>
      </c>
      <c r="AI73" s="43">
        <v>0.99492000000000003</v>
      </c>
      <c r="AJ73" s="43">
        <v>0.99505999999999994</v>
      </c>
      <c r="AK73" s="43">
        <v>0.99519999999999997</v>
      </c>
      <c r="AN73" t="s">
        <v>86</v>
      </c>
      <c r="AO73" t="s">
        <v>51</v>
      </c>
      <c r="AP73" s="55">
        <v>0.25785000000000002</v>
      </c>
      <c r="AQ73">
        <f t="shared" si="11"/>
        <v>-0.65</v>
      </c>
      <c r="AR73">
        <f t="shared" si="12"/>
        <v>0.25785000000000002</v>
      </c>
    </row>
    <row r="74" spans="27:44" ht="15" thickBot="1" x14ac:dyDescent="0.4">
      <c r="AA74" s="42" t="s">
        <v>115</v>
      </c>
      <c r="AB74" s="43">
        <v>0.99534</v>
      </c>
      <c r="AC74" s="43">
        <v>0.99546999999999997</v>
      </c>
      <c r="AD74" s="43">
        <v>0.99560000000000004</v>
      </c>
      <c r="AE74" s="43">
        <v>0.99573</v>
      </c>
      <c r="AF74" s="43">
        <v>0.99585000000000001</v>
      </c>
      <c r="AG74" s="43">
        <v>0.99597999999999998</v>
      </c>
      <c r="AH74" s="43">
        <v>0.99609000000000003</v>
      </c>
      <c r="AI74" s="43">
        <v>0.99621000000000004</v>
      </c>
      <c r="AJ74" s="43">
        <v>0.99631999999999998</v>
      </c>
      <c r="AK74" s="43">
        <v>0.99643000000000004</v>
      </c>
      <c r="AN74" t="s">
        <v>86</v>
      </c>
      <c r="AO74" t="s">
        <v>53</v>
      </c>
      <c r="AP74" s="55">
        <v>0.25463000000000002</v>
      </c>
      <c r="AQ74">
        <f t="shared" ref="AQ74:AQ137" si="16">ROUND(AQ73-0.01,2)</f>
        <v>-0.66</v>
      </c>
      <c r="AR74">
        <f t="shared" ref="AR74:AR137" si="17">AP74</f>
        <v>0.25463000000000002</v>
      </c>
    </row>
    <row r="75" spans="27:44" ht="15" thickBot="1" x14ac:dyDescent="0.4">
      <c r="AA75" s="42" t="s">
        <v>116</v>
      </c>
      <c r="AB75" s="43">
        <v>0.99653000000000003</v>
      </c>
      <c r="AC75" s="43">
        <v>0.99663999999999997</v>
      </c>
      <c r="AD75" s="43">
        <v>0.99673999999999996</v>
      </c>
      <c r="AE75" s="43">
        <v>0.99682999999999999</v>
      </c>
      <c r="AF75" s="43">
        <v>0.99692999999999998</v>
      </c>
      <c r="AG75" s="43">
        <v>0.99702000000000002</v>
      </c>
      <c r="AH75" s="43">
        <v>0.99711000000000005</v>
      </c>
      <c r="AI75" s="43">
        <v>0.99719999999999998</v>
      </c>
      <c r="AJ75" s="43">
        <v>0.99728000000000006</v>
      </c>
      <c r="AK75" s="43">
        <v>0.99736000000000002</v>
      </c>
      <c r="AN75" t="s">
        <v>86</v>
      </c>
      <c r="AO75" t="s">
        <v>55</v>
      </c>
      <c r="AP75" s="55">
        <v>0.25142999999999999</v>
      </c>
      <c r="AQ75">
        <f t="shared" si="16"/>
        <v>-0.67</v>
      </c>
      <c r="AR75">
        <f t="shared" si="17"/>
        <v>0.25142999999999999</v>
      </c>
    </row>
    <row r="76" spans="27:44" ht="15" thickBot="1" x14ac:dyDescent="0.4">
      <c r="AA76" s="42" t="s">
        <v>117</v>
      </c>
      <c r="AB76" s="43">
        <v>0.99743999999999999</v>
      </c>
      <c r="AC76" s="43">
        <v>0.99751999999999996</v>
      </c>
      <c r="AD76" s="43">
        <v>0.99760000000000004</v>
      </c>
      <c r="AE76" s="43">
        <v>0.99766999999999995</v>
      </c>
      <c r="AF76" s="43">
        <v>0.99773999999999996</v>
      </c>
      <c r="AG76" s="43">
        <v>0.99780999999999997</v>
      </c>
      <c r="AH76" s="43">
        <v>0.99787999999999999</v>
      </c>
      <c r="AI76" s="43">
        <v>0.99795</v>
      </c>
      <c r="AJ76" s="43">
        <v>0.99800999999999995</v>
      </c>
      <c r="AK76" s="43">
        <v>0.99807000000000001</v>
      </c>
      <c r="AN76" t="s">
        <v>86</v>
      </c>
      <c r="AO76" t="s">
        <v>57</v>
      </c>
      <c r="AP76" s="55">
        <v>0.24825</v>
      </c>
      <c r="AQ76">
        <f t="shared" si="16"/>
        <v>-0.68</v>
      </c>
      <c r="AR76">
        <f t="shared" si="17"/>
        <v>0.24825</v>
      </c>
    </row>
    <row r="77" spans="27:44" ht="15" thickBot="1" x14ac:dyDescent="0.4">
      <c r="AA77" s="42" t="s">
        <v>118</v>
      </c>
      <c r="AB77" s="43">
        <v>0.99812999999999996</v>
      </c>
      <c r="AC77" s="43">
        <v>0.99819000000000002</v>
      </c>
      <c r="AD77" s="43">
        <v>0.99824999999999997</v>
      </c>
      <c r="AE77" s="43">
        <v>0.99831000000000003</v>
      </c>
      <c r="AF77" s="43">
        <v>0.99836000000000003</v>
      </c>
      <c r="AG77" s="43">
        <v>0.99841000000000002</v>
      </c>
      <c r="AH77" s="43">
        <v>0.99846000000000001</v>
      </c>
      <c r="AI77" s="43">
        <v>0.99851000000000001</v>
      </c>
      <c r="AJ77" s="43">
        <v>0.99856</v>
      </c>
      <c r="AK77" s="43">
        <v>0.99861</v>
      </c>
      <c r="AN77" t="s">
        <v>86</v>
      </c>
      <c r="AO77" t="s">
        <v>59</v>
      </c>
      <c r="AP77" s="55">
        <v>0.24510000000000001</v>
      </c>
      <c r="AQ77">
        <f t="shared" si="16"/>
        <v>-0.69</v>
      </c>
      <c r="AR77">
        <f t="shared" si="17"/>
        <v>0.24510000000000001</v>
      </c>
    </row>
    <row r="78" spans="27:44" ht="15" thickBot="1" x14ac:dyDescent="0.4">
      <c r="AA78" s="42" t="s">
        <v>119</v>
      </c>
      <c r="AB78" s="43">
        <v>0.99865000000000004</v>
      </c>
      <c r="AC78" s="43">
        <v>0.99868999999999997</v>
      </c>
      <c r="AD78" s="43">
        <v>0.99873999999999996</v>
      </c>
      <c r="AE78" s="43">
        <v>0.99878</v>
      </c>
      <c r="AF78" s="43">
        <v>0.99882000000000004</v>
      </c>
      <c r="AG78" s="43">
        <v>0.99885999999999997</v>
      </c>
      <c r="AH78" s="43">
        <v>0.99888999999999994</v>
      </c>
      <c r="AI78" s="43">
        <v>0.99892999999999998</v>
      </c>
      <c r="AJ78" s="43">
        <v>0.99895999999999996</v>
      </c>
      <c r="AK78" s="43">
        <v>0.999</v>
      </c>
      <c r="AN78" t="s">
        <v>85</v>
      </c>
      <c r="AO78" t="s">
        <v>39</v>
      </c>
      <c r="AP78" s="55">
        <v>0.24196000000000001</v>
      </c>
      <c r="AQ78">
        <f t="shared" si="16"/>
        <v>-0.7</v>
      </c>
      <c r="AR78">
        <f t="shared" si="17"/>
        <v>0.24196000000000001</v>
      </c>
    </row>
    <row r="79" spans="27:44" ht="15" thickBot="1" x14ac:dyDescent="0.4">
      <c r="AA79" s="42" t="s">
        <v>120</v>
      </c>
      <c r="AB79" s="43">
        <v>0.99902999999999997</v>
      </c>
      <c r="AC79" s="43">
        <v>0.99905999999999995</v>
      </c>
      <c r="AD79" s="43">
        <v>0.99909999999999999</v>
      </c>
      <c r="AE79" s="43">
        <v>0.99912999999999996</v>
      </c>
      <c r="AF79" s="43">
        <v>0.99916000000000005</v>
      </c>
      <c r="AG79" s="43">
        <v>0.99917999999999996</v>
      </c>
      <c r="AH79" s="43">
        <v>0.99921000000000004</v>
      </c>
      <c r="AI79" s="43">
        <v>0.99924000000000002</v>
      </c>
      <c r="AJ79" s="43">
        <v>0.99926000000000004</v>
      </c>
      <c r="AK79" s="43">
        <v>0.99929000000000001</v>
      </c>
      <c r="AN79" t="s">
        <v>85</v>
      </c>
      <c r="AO79" t="s">
        <v>42</v>
      </c>
      <c r="AP79" s="55">
        <v>0.23885000000000001</v>
      </c>
      <c r="AQ79">
        <f t="shared" si="16"/>
        <v>-0.71</v>
      </c>
      <c r="AR79">
        <f t="shared" si="17"/>
        <v>0.23885000000000001</v>
      </c>
    </row>
    <row r="80" spans="27:44" ht="15" thickBot="1" x14ac:dyDescent="0.4">
      <c r="AA80" s="42" t="s">
        <v>121</v>
      </c>
      <c r="AB80" s="43">
        <v>0.99931000000000003</v>
      </c>
      <c r="AC80" s="43">
        <v>0.99934000000000001</v>
      </c>
      <c r="AD80" s="43">
        <v>0.99936000000000003</v>
      </c>
      <c r="AE80" s="43">
        <v>0.99938000000000005</v>
      </c>
      <c r="AF80" s="43">
        <v>0.99939999999999996</v>
      </c>
      <c r="AG80" s="43">
        <v>0.99941999999999998</v>
      </c>
      <c r="AH80" s="43">
        <v>0.99944</v>
      </c>
      <c r="AI80" s="43">
        <v>0.99946000000000002</v>
      </c>
      <c r="AJ80" s="43">
        <v>0.99948000000000004</v>
      </c>
      <c r="AK80" s="43">
        <v>0.99950000000000006</v>
      </c>
      <c r="AN80" t="s">
        <v>85</v>
      </c>
      <c r="AO80" t="s">
        <v>45</v>
      </c>
      <c r="AP80" s="55">
        <v>0.23576</v>
      </c>
      <c r="AQ80">
        <f t="shared" si="16"/>
        <v>-0.72</v>
      </c>
      <c r="AR80">
        <f t="shared" si="17"/>
        <v>0.23576</v>
      </c>
    </row>
    <row r="81" spans="27:44" ht="15" thickBot="1" x14ac:dyDescent="0.4">
      <c r="AA81" s="42" t="s">
        <v>122</v>
      </c>
      <c r="AB81" s="43">
        <v>0.99951999999999996</v>
      </c>
      <c r="AC81" s="43">
        <v>0.99953000000000003</v>
      </c>
      <c r="AD81" s="43">
        <v>0.99955000000000005</v>
      </c>
      <c r="AE81" s="43">
        <v>0.99956999999999996</v>
      </c>
      <c r="AF81" s="43">
        <v>0.99958000000000002</v>
      </c>
      <c r="AG81" s="43">
        <v>0.99960000000000004</v>
      </c>
      <c r="AH81" s="43">
        <v>0.99961</v>
      </c>
      <c r="AI81" s="43">
        <v>0.99961999999999995</v>
      </c>
      <c r="AJ81" s="43">
        <v>0.99963999999999997</v>
      </c>
      <c r="AK81" s="43">
        <v>0.99965000000000004</v>
      </c>
      <c r="AN81" t="s">
        <v>85</v>
      </c>
      <c r="AO81" t="s">
        <v>47</v>
      </c>
      <c r="AP81" s="55">
        <v>0.23269999999999999</v>
      </c>
      <c r="AQ81">
        <f t="shared" si="16"/>
        <v>-0.73</v>
      </c>
      <c r="AR81">
        <f t="shared" si="17"/>
        <v>0.23269999999999999</v>
      </c>
    </row>
    <row r="82" spans="27:44" ht="15" thickBot="1" x14ac:dyDescent="0.4">
      <c r="AA82" s="42" t="s">
        <v>123</v>
      </c>
      <c r="AB82" s="43">
        <v>0.99965999999999999</v>
      </c>
      <c r="AC82" s="43">
        <v>0.99968000000000001</v>
      </c>
      <c r="AD82" s="43">
        <v>0.99968999999999997</v>
      </c>
      <c r="AE82" s="43">
        <v>0.99970000000000003</v>
      </c>
      <c r="AF82" s="43">
        <v>0.99970999999999999</v>
      </c>
      <c r="AG82" s="43">
        <v>0.99972000000000005</v>
      </c>
      <c r="AH82" s="43">
        <v>0.99973000000000001</v>
      </c>
      <c r="AI82" s="43">
        <v>0.99973999999999996</v>
      </c>
      <c r="AJ82" s="43">
        <v>0.99975000000000003</v>
      </c>
      <c r="AK82" s="43">
        <v>0.99975999999999998</v>
      </c>
      <c r="AN82" t="s">
        <v>85</v>
      </c>
      <c r="AO82" t="s">
        <v>49</v>
      </c>
      <c r="AP82" s="55">
        <v>0.22964999999999999</v>
      </c>
      <c r="AQ82">
        <f t="shared" si="16"/>
        <v>-0.74</v>
      </c>
      <c r="AR82">
        <f t="shared" si="17"/>
        <v>0.22964999999999999</v>
      </c>
    </row>
    <row r="83" spans="27:44" ht="15" thickBot="1" x14ac:dyDescent="0.4">
      <c r="AA83" s="42" t="s">
        <v>124</v>
      </c>
      <c r="AB83" s="43">
        <v>0.99977000000000005</v>
      </c>
      <c r="AC83" s="43">
        <v>0.99978</v>
      </c>
      <c r="AD83" s="43">
        <v>0.99978</v>
      </c>
      <c r="AE83" s="43">
        <v>0.99978999999999996</v>
      </c>
      <c r="AF83" s="43">
        <v>0.99980000000000002</v>
      </c>
      <c r="AG83" s="43">
        <v>0.99980999999999998</v>
      </c>
      <c r="AH83" s="43">
        <v>0.99980999999999998</v>
      </c>
      <c r="AI83" s="43">
        <v>0.99982000000000004</v>
      </c>
      <c r="AJ83" s="43">
        <v>0.99983</v>
      </c>
      <c r="AK83" s="43">
        <v>0.99983</v>
      </c>
      <c r="AN83" t="s">
        <v>85</v>
      </c>
      <c r="AO83" t="s">
        <v>51</v>
      </c>
      <c r="AP83" s="55">
        <v>0.22663</v>
      </c>
      <c r="AQ83">
        <f t="shared" si="16"/>
        <v>-0.75</v>
      </c>
      <c r="AR83">
        <f t="shared" si="17"/>
        <v>0.22663</v>
      </c>
    </row>
    <row r="84" spans="27:44" ht="15" thickBot="1" x14ac:dyDescent="0.4">
      <c r="AA84" s="42" t="s">
        <v>125</v>
      </c>
      <c r="AB84" s="43">
        <v>0.99983999999999995</v>
      </c>
      <c r="AC84" s="43">
        <v>0.99985000000000002</v>
      </c>
      <c r="AD84" s="43">
        <v>0.99985000000000002</v>
      </c>
      <c r="AE84" s="43">
        <v>0.99985999999999997</v>
      </c>
      <c r="AF84" s="43">
        <v>0.99985999999999997</v>
      </c>
      <c r="AG84" s="43">
        <v>0.99987000000000004</v>
      </c>
      <c r="AH84" s="43">
        <v>0.99987000000000004</v>
      </c>
      <c r="AI84" s="43">
        <v>0.99987999999999999</v>
      </c>
      <c r="AJ84" s="43">
        <v>0.99987999999999999</v>
      </c>
      <c r="AK84" s="43">
        <v>0.99988999999999995</v>
      </c>
      <c r="AN84" t="s">
        <v>85</v>
      </c>
      <c r="AO84" t="s">
        <v>53</v>
      </c>
      <c r="AP84" s="55">
        <v>0.22363</v>
      </c>
      <c r="AQ84">
        <f t="shared" si="16"/>
        <v>-0.76</v>
      </c>
      <c r="AR84">
        <f t="shared" si="17"/>
        <v>0.22363</v>
      </c>
    </row>
    <row r="85" spans="27:44" ht="15" thickBot="1" x14ac:dyDescent="0.4">
      <c r="AA85" s="42" t="s">
        <v>126</v>
      </c>
      <c r="AB85" s="43">
        <v>0.99988999999999995</v>
      </c>
      <c r="AC85" s="43">
        <v>0.99990000000000001</v>
      </c>
      <c r="AD85" s="43">
        <v>0.99990000000000001</v>
      </c>
      <c r="AE85" s="43">
        <v>0.99990000000000001</v>
      </c>
      <c r="AF85" s="43">
        <v>0.99990999999999997</v>
      </c>
      <c r="AG85" s="43">
        <v>0.99990999999999997</v>
      </c>
      <c r="AH85" s="43">
        <v>0.99992000000000003</v>
      </c>
      <c r="AI85" s="43">
        <v>0.99992000000000003</v>
      </c>
      <c r="AJ85" s="43">
        <v>0.99992000000000003</v>
      </c>
      <c r="AK85" s="43">
        <v>0.99992000000000003</v>
      </c>
      <c r="AN85" t="s">
        <v>85</v>
      </c>
      <c r="AO85" t="s">
        <v>55</v>
      </c>
      <c r="AP85" s="55">
        <v>0.22065000000000001</v>
      </c>
      <c r="AQ85">
        <f t="shared" si="16"/>
        <v>-0.77</v>
      </c>
      <c r="AR85">
        <f t="shared" si="17"/>
        <v>0.22065000000000001</v>
      </c>
    </row>
    <row r="86" spans="27:44" ht="15" thickBot="1" x14ac:dyDescent="0.4">
      <c r="AA86" s="42" t="s">
        <v>127</v>
      </c>
      <c r="AB86" s="43">
        <v>0.99992999999999999</v>
      </c>
      <c r="AC86" s="43">
        <v>0.99992999999999999</v>
      </c>
      <c r="AD86" s="43">
        <v>0.99992999999999999</v>
      </c>
      <c r="AE86" s="43">
        <v>0.99994000000000005</v>
      </c>
      <c r="AF86" s="43">
        <v>0.99994000000000005</v>
      </c>
      <c r="AG86" s="43">
        <v>0.99994000000000005</v>
      </c>
      <c r="AH86" s="43">
        <v>0.99994000000000005</v>
      </c>
      <c r="AI86" s="43">
        <v>0.99995000000000001</v>
      </c>
      <c r="AJ86" s="43">
        <v>0.99995000000000001</v>
      </c>
      <c r="AK86" s="43">
        <v>0.99995000000000001</v>
      </c>
      <c r="AN86" t="s">
        <v>85</v>
      </c>
      <c r="AO86" t="s">
        <v>57</v>
      </c>
      <c r="AP86" s="55">
        <v>0.2177</v>
      </c>
      <c r="AQ86">
        <f t="shared" si="16"/>
        <v>-0.78</v>
      </c>
      <c r="AR86">
        <f t="shared" si="17"/>
        <v>0.2177</v>
      </c>
    </row>
    <row r="87" spans="27:44" ht="15" thickBot="1" x14ac:dyDescent="0.4">
      <c r="AA87" s="42" t="s">
        <v>128</v>
      </c>
      <c r="AB87" s="43">
        <v>0.99995000000000001</v>
      </c>
      <c r="AC87" s="43">
        <v>0.99995000000000001</v>
      </c>
      <c r="AD87" s="43">
        <v>0.99995999999999996</v>
      </c>
      <c r="AE87" s="43">
        <v>0.99995999999999996</v>
      </c>
      <c r="AF87" s="43">
        <v>0.99995999999999996</v>
      </c>
      <c r="AG87" s="43">
        <v>0.99995999999999996</v>
      </c>
      <c r="AH87" s="43">
        <v>0.99995999999999996</v>
      </c>
      <c r="AI87" s="43">
        <v>0.99995999999999996</v>
      </c>
      <c r="AJ87" s="43">
        <v>0.99997000000000003</v>
      </c>
      <c r="AK87" s="43">
        <v>0.99997000000000003</v>
      </c>
      <c r="AN87" t="s">
        <v>85</v>
      </c>
      <c r="AO87" t="s">
        <v>59</v>
      </c>
      <c r="AP87" s="55">
        <v>0.21476000000000001</v>
      </c>
      <c r="AQ87">
        <f t="shared" si="16"/>
        <v>-0.79</v>
      </c>
      <c r="AR87">
        <f t="shared" si="17"/>
        <v>0.21476000000000001</v>
      </c>
    </row>
    <row r="88" spans="27:44" ht="15" thickBot="1" x14ac:dyDescent="0.4">
      <c r="AA88" s="42" t="s">
        <v>129</v>
      </c>
      <c r="AB88" s="43">
        <v>0.99997000000000003</v>
      </c>
      <c r="AC88" s="43">
        <v>0.99997000000000003</v>
      </c>
      <c r="AD88" s="43">
        <v>0.99997000000000003</v>
      </c>
      <c r="AE88" s="43">
        <v>0.99997000000000003</v>
      </c>
      <c r="AF88" s="43">
        <v>0.99997000000000003</v>
      </c>
      <c r="AG88" s="43">
        <v>0.99997000000000003</v>
      </c>
      <c r="AH88" s="43">
        <v>0.99997999999999998</v>
      </c>
      <c r="AI88" s="43">
        <v>0.99997999999999998</v>
      </c>
      <c r="AJ88" s="43">
        <v>0.99997999999999998</v>
      </c>
      <c r="AK88" s="43">
        <v>0.99997999999999998</v>
      </c>
      <c r="AN88" t="s">
        <v>84</v>
      </c>
      <c r="AO88" t="s">
        <v>39</v>
      </c>
      <c r="AP88" s="55">
        <v>0.21185999999999999</v>
      </c>
      <c r="AQ88">
        <f t="shared" si="16"/>
        <v>-0.8</v>
      </c>
      <c r="AR88">
        <f t="shared" si="17"/>
        <v>0.21185999999999999</v>
      </c>
    </row>
    <row r="89" spans="27:44" x14ac:dyDescent="0.35">
      <c r="AN89" t="s">
        <v>84</v>
      </c>
      <c r="AO89" t="s">
        <v>42</v>
      </c>
      <c r="AP89" s="55">
        <v>0.20896999999999999</v>
      </c>
      <c r="AQ89">
        <f t="shared" si="16"/>
        <v>-0.81</v>
      </c>
      <c r="AR89">
        <f t="shared" si="17"/>
        <v>0.20896999999999999</v>
      </c>
    </row>
    <row r="90" spans="27:44" x14ac:dyDescent="0.35">
      <c r="AN90" t="s">
        <v>84</v>
      </c>
      <c r="AO90" t="s">
        <v>45</v>
      </c>
      <c r="AP90" s="55">
        <v>0.20610999999999999</v>
      </c>
      <c r="AQ90">
        <f t="shared" si="16"/>
        <v>-0.82</v>
      </c>
      <c r="AR90">
        <f t="shared" si="17"/>
        <v>0.20610999999999999</v>
      </c>
    </row>
    <row r="91" spans="27:44" x14ac:dyDescent="0.35">
      <c r="AN91" t="s">
        <v>84</v>
      </c>
      <c r="AO91" t="s">
        <v>47</v>
      </c>
      <c r="AP91" s="55">
        <v>0.20327000000000001</v>
      </c>
      <c r="AQ91">
        <f t="shared" si="16"/>
        <v>-0.83</v>
      </c>
      <c r="AR91">
        <f t="shared" si="17"/>
        <v>0.20327000000000001</v>
      </c>
    </row>
    <row r="92" spans="27:44" x14ac:dyDescent="0.35">
      <c r="AN92" t="s">
        <v>84</v>
      </c>
      <c r="AO92" t="s">
        <v>49</v>
      </c>
      <c r="AP92" s="55">
        <v>0.20044999999999999</v>
      </c>
      <c r="AQ92">
        <f t="shared" si="16"/>
        <v>-0.84</v>
      </c>
      <c r="AR92">
        <f t="shared" si="17"/>
        <v>0.20044999999999999</v>
      </c>
    </row>
    <row r="93" spans="27:44" x14ac:dyDescent="0.35">
      <c r="AN93" t="s">
        <v>84</v>
      </c>
      <c r="AO93" t="s">
        <v>51</v>
      </c>
      <c r="AP93" s="55">
        <v>0.19766</v>
      </c>
      <c r="AQ93">
        <f t="shared" si="16"/>
        <v>-0.85</v>
      </c>
      <c r="AR93">
        <f t="shared" si="17"/>
        <v>0.19766</v>
      </c>
    </row>
    <row r="94" spans="27:44" x14ac:dyDescent="0.35">
      <c r="AN94" t="s">
        <v>84</v>
      </c>
      <c r="AO94" t="s">
        <v>53</v>
      </c>
      <c r="AP94" s="55">
        <v>0.19489000000000001</v>
      </c>
      <c r="AQ94">
        <f t="shared" si="16"/>
        <v>-0.86</v>
      </c>
      <c r="AR94">
        <f t="shared" si="17"/>
        <v>0.19489000000000001</v>
      </c>
    </row>
    <row r="95" spans="27:44" x14ac:dyDescent="0.35">
      <c r="AN95" t="s">
        <v>84</v>
      </c>
      <c r="AO95" t="s">
        <v>55</v>
      </c>
      <c r="AP95" s="55">
        <v>0.19214999999999999</v>
      </c>
      <c r="AQ95">
        <f t="shared" si="16"/>
        <v>-0.87</v>
      </c>
      <c r="AR95">
        <f t="shared" si="17"/>
        <v>0.19214999999999999</v>
      </c>
    </row>
    <row r="96" spans="27:44" x14ac:dyDescent="0.35">
      <c r="AN96" t="s">
        <v>84</v>
      </c>
      <c r="AO96" t="s">
        <v>57</v>
      </c>
      <c r="AP96" s="55">
        <v>0.18942999999999999</v>
      </c>
      <c r="AQ96">
        <f t="shared" si="16"/>
        <v>-0.88</v>
      </c>
      <c r="AR96">
        <f t="shared" si="17"/>
        <v>0.18942999999999999</v>
      </c>
    </row>
    <row r="97" spans="40:44" x14ac:dyDescent="0.35">
      <c r="AN97" t="s">
        <v>84</v>
      </c>
      <c r="AO97" t="s">
        <v>59</v>
      </c>
      <c r="AP97" s="55">
        <v>0.18673000000000001</v>
      </c>
      <c r="AQ97">
        <f t="shared" si="16"/>
        <v>-0.89</v>
      </c>
      <c r="AR97">
        <f t="shared" si="17"/>
        <v>0.18673000000000001</v>
      </c>
    </row>
    <row r="98" spans="40:44" x14ac:dyDescent="0.35">
      <c r="AN98" t="s">
        <v>82</v>
      </c>
      <c r="AO98" t="s">
        <v>39</v>
      </c>
      <c r="AP98" s="55">
        <v>0.18406</v>
      </c>
      <c r="AQ98">
        <f t="shared" si="16"/>
        <v>-0.9</v>
      </c>
      <c r="AR98">
        <f t="shared" si="17"/>
        <v>0.18406</v>
      </c>
    </row>
    <row r="99" spans="40:44" x14ac:dyDescent="0.35">
      <c r="AN99" t="s">
        <v>82</v>
      </c>
      <c r="AO99" t="s">
        <v>42</v>
      </c>
      <c r="AP99" s="55">
        <v>0.18140999999999999</v>
      </c>
      <c r="AQ99">
        <f t="shared" si="16"/>
        <v>-0.91</v>
      </c>
      <c r="AR99">
        <f t="shared" si="17"/>
        <v>0.18140999999999999</v>
      </c>
    </row>
    <row r="100" spans="40:44" x14ac:dyDescent="0.35">
      <c r="AN100" t="s">
        <v>82</v>
      </c>
      <c r="AO100" t="s">
        <v>45</v>
      </c>
      <c r="AP100" s="55">
        <v>0.17879</v>
      </c>
      <c r="AQ100">
        <f t="shared" si="16"/>
        <v>-0.92</v>
      </c>
      <c r="AR100">
        <f t="shared" si="17"/>
        <v>0.17879</v>
      </c>
    </row>
    <row r="101" spans="40:44" x14ac:dyDescent="0.35">
      <c r="AN101" t="s">
        <v>82</v>
      </c>
      <c r="AO101" t="s">
        <v>47</v>
      </c>
      <c r="AP101" s="55">
        <v>0.17619000000000001</v>
      </c>
      <c r="AQ101">
        <f t="shared" si="16"/>
        <v>-0.93</v>
      </c>
      <c r="AR101">
        <f t="shared" si="17"/>
        <v>0.17619000000000001</v>
      </c>
    </row>
    <row r="102" spans="40:44" x14ac:dyDescent="0.35">
      <c r="AN102" t="s">
        <v>82</v>
      </c>
      <c r="AO102" t="s">
        <v>49</v>
      </c>
      <c r="AP102" s="55">
        <v>0.17360999999999999</v>
      </c>
      <c r="AQ102">
        <f t="shared" si="16"/>
        <v>-0.94</v>
      </c>
      <c r="AR102">
        <f t="shared" si="17"/>
        <v>0.17360999999999999</v>
      </c>
    </row>
    <row r="103" spans="40:44" x14ac:dyDescent="0.35">
      <c r="AN103" t="s">
        <v>82</v>
      </c>
      <c r="AO103" t="s">
        <v>51</v>
      </c>
      <c r="AP103" s="55">
        <v>0.17105999999999999</v>
      </c>
      <c r="AQ103">
        <f t="shared" si="16"/>
        <v>-0.95</v>
      </c>
      <c r="AR103">
        <f t="shared" si="17"/>
        <v>0.17105999999999999</v>
      </c>
    </row>
    <row r="104" spans="40:44" x14ac:dyDescent="0.35">
      <c r="AN104" t="s">
        <v>82</v>
      </c>
      <c r="AO104" t="s">
        <v>53</v>
      </c>
      <c r="AP104" s="55">
        <v>0.16853000000000001</v>
      </c>
      <c r="AQ104">
        <f t="shared" si="16"/>
        <v>-0.96</v>
      </c>
      <c r="AR104">
        <f t="shared" si="17"/>
        <v>0.16853000000000001</v>
      </c>
    </row>
    <row r="105" spans="40:44" x14ac:dyDescent="0.35">
      <c r="AN105" t="s">
        <v>82</v>
      </c>
      <c r="AO105" t="s">
        <v>55</v>
      </c>
      <c r="AP105" s="55">
        <v>0.16602</v>
      </c>
      <c r="AQ105">
        <f t="shared" si="16"/>
        <v>-0.97</v>
      </c>
      <c r="AR105">
        <f t="shared" si="17"/>
        <v>0.16602</v>
      </c>
    </row>
    <row r="106" spans="40:44" x14ac:dyDescent="0.35">
      <c r="AN106" t="s">
        <v>82</v>
      </c>
      <c r="AO106" t="s">
        <v>57</v>
      </c>
      <c r="AP106" s="55">
        <v>0.16353999999999999</v>
      </c>
      <c r="AQ106">
        <f t="shared" si="16"/>
        <v>-0.98</v>
      </c>
      <c r="AR106">
        <f t="shared" si="17"/>
        <v>0.16353999999999999</v>
      </c>
    </row>
    <row r="107" spans="40:44" x14ac:dyDescent="0.35">
      <c r="AN107" t="s">
        <v>82</v>
      </c>
      <c r="AO107" t="s">
        <v>59</v>
      </c>
      <c r="AP107" s="55">
        <v>0.16109000000000001</v>
      </c>
      <c r="AQ107">
        <f t="shared" si="16"/>
        <v>-0.99</v>
      </c>
      <c r="AR107">
        <f t="shared" si="17"/>
        <v>0.16109000000000001</v>
      </c>
    </row>
    <row r="108" spans="40:44" x14ac:dyDescent="0.35">
      <c r="AN108" t="s">
        <v>81</v>
      </c>
      <c r="AO108" t="s">
        <v>39</v>
      </c>
      <c r="AP108" s="55">
        <v>0.15866</v>
      </c>
      <c r="AQ108">
        <f t="shared" si="16"/>
        <v>-1</v>
      </c>
      <c r="AR108">
        <f t="shared" si="17"/>
        <v>0.15866</v>
      </c>
    </row>
    <row r="109" spans="40:44" x14ac:dyDescent="0.35">
      <c r="AN109" t="s">
        <v>81</v>
      </c>
      <c r="AO109" t="s">
        <v>42</v>
      </c>
      <c r="AP109" s="55">
        <v>0.15625</v>
      </c>
      <c r="AQ109">
        <f t="shared" si="16"/>
        <v>-1.01</v>
      </c>
      <c r="AR109">
        <f t="shared" si="17"/>
        <v>0.15625</v>
      </c>
    </row>
    <row r="110" spans="40:44" x14ac:dyDescent="0.35">
      <c r="AN110" t="s">
        <v>81</v>
      </c>
      <c r="AO110" t="s">
        <v>45</v>
      </c>
      <c r="AP110" s="55">
        <v>0.15386</v>
      </c>
      <c r="AQ110">
        <f t="shared" si="16"/>
        <v>-1.02</v>
      </c>
      <c r="AR110">
        <f t="shared" si="17"/>
        <v>0.15386</v>
      </c>
    </row>
    <row r="111" spans="40:44" x14ac:dyDescent="0.35">
      <c r="AN111" t="s">
        <v>81</v>
      </c>
      <c r="AO111" t="s">
        <v>47</v>
      </c>
      <c r="AP111" s="55">
        <v>0.15151000000000001</v>
      </c>
      <c r="AQ111">
        <f t="shared" si="16"/>
        <v>-1.03</v>
      </c>
      <c r="AR111">
        <f t="shared" si="17"/>
        <v>0.15151000000000001</v>
      </c>
    </row>
    <row r="112" spans="40:44" x14ac:dyDescent="0.35">
      <c r="AN112" t="s">
        <v>81</v>
      </c>
      <c r="AO112" t="s">
        <v>49</v>
      </c>
      <c r="AP112" s="55">
        <v>0.14917</v>
      </c>
      <c r="AQ112">
        <f t="shared" si="16"/>
        <v>-1.04</v>
      </c>
      <c r="AR112">
        <f t="shared" si="17"/>
        <v>0.14917</v>
      </c>
    </row>
    <row r="113" spans="40:44" x14ac:dyDescent="0.35">
      <c r="AN113" t="s">
        <v>81</v>
      </c>
      <c r="AO113" t="s">
        <v>51</v>
      </c>
      <c r="AP113" s="55">
        <v>0.14685999999999999</v>
      </c>
      <c r="AQ113">
        <f t="shared" si="16"/>
        <v>-1.05</v>
      </c>
      <c r="AR113">
        <f t="shared" si="17"/>
        <v>0.14685999999999999</v>
      </c>
    </row>
    <row r="114" spans="40:44" x14ac:dyDescent="0.35">
      <c r="AN114" t="s">
        <v>81</v>
      </c>
      <c r="AO114" t="s">
        <v>53</v>
      </c>
      <c r="AP114" s="55">
        <v>0.14457</v>
      </c>
      <c r="AQ114">
        <f t="shared" si="16"/>
        <v>-1.06</v>
      </c>
      <c r="AR114">
        <f t="shared" si="17"/>
        <v>0.14457</v>
      </c>
    </row>
    <row r="115" spans="40:44" x14ac:dyDescent="0.35">
      <c r="AN115" t="s">
        <v>81</v>
      </c>
      <c r="AO115" t="s">
        <v>55</v>
      </c>
      <c r="AP115" s="55">
        <v>0.14230999999999999</v>
      </c>
      <c r="AQ115">
        <f t="shared" si="16"/>
        <v>-1.07</v>
      </c>
      <c r="AR115">
        <f t="shared" si="17"/>
        <v>0.14230999999999999</v>
      </c>
    </row>
    <row r="116" spans="40:44" x14ac:dyDescent="0.35">
      <c r="AN116" t="s">
        <v>81</v>
      </c>
      <c r="AO116" t="s">
        <v>57</v>
      </c>
      <c r="AP116" s="55">
        <v>0.14007</v>
      </c>
      <c r="AQ116">
        <f t="shared" si="16"/>
        <v>-1.08</v>
      </c>
      <c r="AR116">
        <f t="shared" si="17"/>
        <v>0.14007</v>
      </c>
    </row>
    <row r="117" spans="40:44" x14ac:dyDescent="0.35">
      <c r="AN117" t="s">
        <v>81</v>
      </c>
      <c r="AO117" t="s">
        <v>59</v>
      </c>
      <c r="AP117" s="55">
        <v>0.13786000000000001</v>
      </c>
      <c r="AQ117">
        <f t="shared" si="16"/>
        <v>-1.0900000000000001</v>
      </c>
      <c r="AR117">
        <f t="shared" si="17"/>
        <v>0.13786000000000001</v>
      </c>
    </row>
    <row r="118" spans="40:44" x14ac:dyDescent="0.35">
      <c r="AN118" t="s">
        <v>80</v>
      </c>
      <c r="AO118" t="s">
        <v>39</v>
      </c>
      <c r="AP118" s="55">
        <v>0.13567000000000001</v>
      </c>
      <c r="AQ118">
        <f t="shared" si="16"/>
        <v>-1.1000000000000001</v>
      </c>
      <c r="AR118">
        <f t="shared" si="17"/>
        <v>0.13567000000000001</v>
      </c>
    </row>
    <row r="119" spans="40:44" x14ac:dyDescent="0.35">
      <c r="AN119" t="s">
        <v>80</v>
      </c>
      <c r="AO119" t="s">
        <v>42</v>
      </c>
      <c r="AP119" s="55">
        <v>0.13350000000000001</v>
      </c>
      <c r="AQ119">
        <f t="shared" si="16"/>
        <v>-1.1100000000000001</v>
      </c>
      <c r="AR119">
        <f t="shared" si="17"/>
        <v>0.13350000000000001</v>
      </c>
    </row>
    <row r="120" spans="40:44" x14ac:dyDescent="0.35">
      <c r="AN120" t="s">
        <v>80</v>
      </c>
      <c r="AO120" t="s">
        <v>45</v>
      </c>
      <c r="AP120" s="55">
        <v>0.13136</v>
      </c>
      <c r="AQ120">
        <f t="shared" si="16"/>
        <v>-1.1200000000000001</v>
      </c>
      <c r="AR120">
        <f t="shared" si="17"/>
        <v>0.13136</v>
      </c>
    </row>
    <row r="121" spans="40:44" x14ac:dyDescent="0.35">
      <c r="AN121" t="s">
        <v>80</v>
      </c>
      <c r="AO121" t="s">
        <v>47</v>
      </c>
      <c r="AP121" s="55">
        <v>0.12923999999999999</v>
      </c>
      <c r="AQ121">
        <f t="shared" si="16"/>
        <v>-1.1299999999999999</v>
      </c>
      <c r="AR121">
        <f t="shared" si="17"/>
        <v>0.12923999999999999</v>
      </c>
    </row>
    <row r="122" spans="40:44" x14ac:dyDescent="0.35">
      <c r="AN122" t="s">
        <v>80</v>
      </c>
      <c r="AO122" t="s">
        <v>49</v>
      </c>
      <c r="AP122" s="55">
        <v>0.12714</v>
      </c>
      <c r="AQ122">
        <f t="shared" si="16"/>
        <v>-1.1399999999999999</v>
      </c>
      <c r="AR122">
        <f t="shared" si="17"/>
        <v>0.12714</v>
      </c>
    </row>
    <row r="123" spans="40:44" x14ac:dyDescent="0.35">
      <c r="AN123" t="s">
        <v>80</v>
      </c>
      <c r="AO123" t="s">
        <v>51</v>
      </c>
      <c r="AP123" s="55">
        <v>0.12506999999999999</v>
      </c>
      <c r="AQ123">
        <f t="shared" si="16"/>
        <v>-1.1499999999999999</v>
      </c>
      <c r="AR123">
        <f t="shared" si="17"/>
        <v>0.12506999999999999</v>
      </c>
    </row>
    <row r="124" spans="40:44" x14ac:dyDescent="0.35">
      <c r="AN124" t="s">
        <v>80</v>
      </c>
      <c r="AO124" t="s">
        <v>53</v>
      </c>
      <c r="AP124" s="55">
        <v>0.12302</v>
      </c>
      <c r="AQ124">
        <f t="shared" si="16"/>
        <v>-1.1599999999999999</v>
      </c>
      <c r="AR124">
        <f t="shared" si="17"/>
        <v>0.12302</v>
      </c>
    </row>
    <row r="125" spans="40:44" x14ac:dyDescent="0.35">
      <c r="AN125" t="s">
        <v>80</v>
      </c>
      <c r="AO125" t="s">
        <v>55</v>
      </c>
      <c r="AP125" s="55">
        <v>0.121</v>
      </c>
      <c r="AQ125">
        <f t="shared" si="16"/>
        <v>-1.17</v>
      </c>
      <c r="AR125">
        <f t="shared" si="17"/>
        <v>0.121</v>
      </c>
    </row>
    <row r="126" spans="40:44" x14ac:dyDescent="0.35">
      <c r="AN126" t="s">
        <v>80</v>
      </c>
      <c r="AO126" t="s">
        <v>57</v>
      </c>
      <c r="AP126" s="55">
        <v>0.11899999999999999</v>
      </c>
      <c r="AQ126">
        <f t="shared" si="16"/>
        <v>-1.18</v>
      </c>
      <c r="AR126">
        <f t="shared" si="17"/>
        <v>0.11899999999999999</v>
      </c>
    </row>
    <row r="127" spans="40:44" x14ac:dyDescent="0.35">
      <c r="AN127" t="s">
        <v>80</v>
      </c>
      <c r="AO127" t="s">
        <v>59</v>
      </c>
      <c r="AP127" s="55">
        <v>0.11702</v>
      </c>
      <c r="AQ127">
        <f t="shared" si="16"/>
        <v>-1.19</v>
      </c>
      <c r="AR127">
        <f t="shared" si="17"/>
        <v>0.11702</v>
      </c>
    </row>
    <row r="128" spans="40:44" x14ac:dyDescent="0.35">
      <c r="AN128" t="s">
        <v>79</v>
      </c>
      <c r="AO128" t="s">
        <v>39</v>
      </c>
      <c r="AP128" s="55">
        <v>0.11507000000000001</v>
      </c>
      <c r="AQ128">
        <f t="shared" si="16"/>
        <v>-1.2</v>
      </c>
      <c r="AR128">
        <f t="shared" si="17"/>
        <v>0.11507000000000001</v>
      </c>
    </row>
    <row r="129" spans="40:44" x14ac:dyDescent="0.35">
      <c r="AN129" t="s">
        <v>79</v>
      </c>
      <c r="AO129" t="s">
        <v>42</v>
      </c>
      <c r="AP129" s="55">
        <v>0.11314</v>
      </c>
      <c r="AQ129">
        <f t="shared" si="16"/>
        <v>-1.21</v>
      </c>
      <c r="AR129">
        <f t="shared" si="17"/>
        <v>0.11314</v>
      </c>
    </row>
    <row r="130" spans="40:44" x14ac:dyDescent="0.35">
      <c r="AN130" t="s">
        <v>79</v>
      </c>
      <c r="AO130" t="s">
        <v>45</v>
      </c>
      <c r="AP130" s="55">
        <v>0.11123</v>
      </c>
      <c r="AQ130">
        <f t="shared" si="16"/>
        <v>-1.22</v>
      </c>
      <c r="AR130">
        <f t="shared" si="17"/>
        <v>0.11123</v>
      </c>
    </row>
    <row r="131" spans="40:44" x14ac:dyDescent="0.35">
      <c r="AN131" t="s">
        <v>79</v>
      </c>
      <c r="AO131" t="s">
        <v>47</v>
      </c>
      <c r="AP131" s="55">
        <v>0.10935</v>
      </c>
      <c r="AQ131">
        <f t="shared" si="16"/>
        <v>-1.23</v>
      </c>
      <c r="AR131">
        <f t="shared" si="17"/>
        <v>0.10935</v>
      </c>
    </row>
    <row r="132" spans="40:44" x14ac:dyDescent="0.35">
      <c r="AN132" t="s">
        <v>79</v>
      </c>
      <c r="AO132" t="s">
        <v>49</v>
      </c>
      <c r="AP132" s="55">
        <v>0.10749</v>
      </c>
      <c r="AQ132">
        <f t="shared" si="16"/>
        <v>-1.24</v>
      </c>
      <c r="AR132">
        <f t="shared" si="17"/>
        <v>0.10749</v>
      </c>
    </row>
    <row r="133" spans="40:44" x14ac:dyDescent="0.35">
      <c r="AN133" t="s">
        <v>79</v>
      </c>
      <c r="AO133" t="s">
        <v>51</v>
      </c>
      <c r="AP133" s="55">
        <v>0.10564999999999999</v>
      </c>
      <c r="AQ133">
        <f t="shared" si="16"/>
        <v>-1.25</v>
      </c>
      <c r="AR133">
        <f t="shared" si="17"/>
        <v>0.10564999999999999</v>
      </c>
    </row>
    <row r="134" spans="40:44" x14ac:dyDescent="0.35">
      <c r="AN134" t="s">
        <v>79</v>
      </c>
      <c r="AO134" t="s">
        <v>53</v>
      </c>
      <c r="AP134" s="55">
        <v>0.10383000000000001</v>
      </c>
      <c r="AQ134">
        <f t="shared" si="16"/>
        <v>-1.26</v>
      </c>
      <c r="AR134">
        <f t="shared" si="17"/>
        <v>0.10383000000000001</v>
      </c>
    </row>
    <row r="135" spans="40:44" x14ac:dyDescent="0.35">
      <c r="AN135" t="s">
        <v>79</v>
      </c>
      <c r="AO135" t="s">
        <v>55</v>
      </c>
      <c r="AP135" s="55">
        <v>0.10204000000000001</v>
      </c>
      <c r="AQ135">
        <f t="shared" si="16"/>
        <v>-1.27</v>
      </c>
      <c r="AR135">
        <f t="shared" si="17"/>
        <v>0.10204000000000001</v>
      </c>
    </row>
    <row r="136" spans="40:44" x14ac:dyDescent="0.35">
      <c r="AN136" t="s">
        <v>79</v>
      </c>
      <c r="AO136" t="s">
        <v>57</v>
      </c>
      <c r="AP136" s="55">
        <v>0.10027</v>
      </c>
      <c r="AQ136">
        <f t="shared" si="16"/>
        <v>-1.28</v>
      </c>
      <c r="AR136">
        <f t="shared" si="17"/>
        <v>0.10027</v>
      </c>
    </row>
    <row r="137" spans="40:44" x14ac:dyDescent="0.35">
      <c r="AN137" t="s">
        <v>79</v>
      </c>
      <c r="AO137" t="s">
        <v>59</v>
      </c>
      <c r="AP137" s="55">
        <v>9.8530000000000006E-2</v>
      </c>
      <c r="AQ137">
        <f t="shared" si="16"/>
        <v>-1.29</v>
      </c>
      <c r="AR137">
        <f t="shared" si="17"/>
        <v>9.8530000000000006E-2</v>
      </c>
    </row>
    <row r="138" spans="40:44" x14ac:dyDescent="0.35">
      <c r="AN138" t="s">
        <v>78</v>
      </c>
      <c r="AO138" t="s">
        <v>39</v>
      </c>
      <c r="AP138" s="55">
        <v>9.6799999999999997E-2</v>
      </c>
      <c r="AQ138">
        <f t="shared" ref="AQ138:AQ201" si="18">ROUND(AQ137-0.01,2)</f>
        <v>-1.3</v>
      </c>
      <c r="AR138">
        <f t="shared" ref="AR138:AR201" si="19">AP138</f>
        <v>9.6799999999999997E-2</v>
      </c>
    </row>
    <row r="139" spans="40:44" x14ac:dyDescent="0.35">
      <c r="AN139" t="s">
        <v>78</v>
      </c>
      <c r="AO139" t="s">
        <v>42</v>
      </c>
      <c r="AP139" s="55">
        <v>9.5100000000000004E-2</v>
      </c>
      <c r="AQ139">
        <f t="shared" si="18"/>
        <v>-1.31</v>
      </c>
      <c r="AR139">
        <f t="shared" si="19"/>
        <v>9.5100000000000004E-2</v>
      </c>
    </row>
    <row r="140" spans="40:44" x14ac:dyDescent="0.35">
      <c r="AN140" t="s">
        <v>78</v>
      </c>
      <c r="AO140" t="s">
        <v>45</v>
      </c>
      <c r="AP140" s="55">
        <v>9.3420000000000003E-2</v>
      </c>
      <c r="AQ140">
        <f t="shared" si="18"/>
        <v>-1.32</v>
      </c>
      <c r="AR140">
        <f t="shared" si="19"/>
        <v>9.3420000000000003E-2</v>
      </c>
    </row>
    <row r="141" spans="40:44" x14ac:dyDescent="0.35">
      <c r="AN141" t="s">
        <v>78</v>
      </c>
      <c r="AO141" t="s">
        <v>47</v>
      </c>
      <c r="AP141" s="55">
        <v>9.1759999999999994E-2</v>
      </c>
      <c r="AQ141">
        <f t="shared" si="18"/>
        <v>-1.33</v>
      </c>
      <c r="AR141">
        <f t="shared" si="19"/>
        <v>9.1759999999999994E-2</v>
      </c>
    </row>
    <row r="142" spans="40:44" x14ac:dyDescent="0.35">
      <c r="AN142" t="s">
        <v>78</v>
      </c>
      <c r="AO142" t="s">
        <v>49</v>
      </c>
      <c r="AP142" s="55">
        <v>9.0120000000000006E-2</v>
      </c>
      <c r="AQ142">
        <f t="shared" si="18"/>
        <v>-1.34</v>
      </c>
      <c r="AR142">
        <f t="shared" si="19"/>
        <v>9.0120000000000006E-2</v>
      </c>
    </row>
    <row r="143" spans="40:44" x14ac:dyDescent="0.35">
      <c r="AN143" t="s">
        <v>78</v>
      </c>
      <c r="AO143" t="s">
        <v>51</v>
      </c>
      <c r="AP143" s="55">
        <v>8.8510000000000005E-2</v>
      </c>
      <c r="AQ143">
        <f t="shared" si="18"/>
        <v>-1.35</v>
      </c>
      <c r="AR143">
        <f t="shared" si="19"/>
        <v>8.8510000000000005E-2</v>
      </c>
    </row>
    <row r="144" spans="40:44" x14ac:dyDescent="0.35">
      <c r="AN144" t="s">
        <v>78</v>
      </c>
      <c r="AO144" t="s">
        <v>53</v>
      </c>
      <c r="AP144" s="55">
        <v>8.6919999999999997E-2</v>
      </c>
      <c r="AQ144">
        <f t="shared" si="18"/>
        <v>-1.36</v>
      </c>
      <c r="AR144">
        <f t="shared" si="19"/>
        <v>8.6919999999999997E-2</v>
      </c>
    </row>
    <row r="145" spans="40:44" x14ac:dyDescent="0.35">
      <c r="AN145" t="s">
        <v>78</v>
      </c>
      <c r="AO145" t="s">
        <v>55</v>
      </c>
      <c r="AP145" s="55">
        <v>8.5339999999999999E-2</v>
      </c>
      <c r="AQ145">
        <f t="shared" si="18"/>
        <v>-1.37</v>
      </c>
      <c r="AR145">
        <f t="shared" si="19"/>
        <v>8.5339999999999999E-2</v>
      </c>
    </row>
    <row r="146" spans="40:44" x14ac:dyDescent="0.35">
      <c r="AN146" t="s">
        <v>78</v>
      </c>
      <c r="AO146" t="s">
        <v>57</v>
      </c>
      <c r="AP146" s="55">
        <v>8.3790000000000003E-2</v>
      </c>
      <c r="AQ146">
        <f t="shared" si="18"/>
        <v>-1.38</v>
      </c>
      <c r="AR146">
        <f t="shared" si="19"/>
        <v>8.3790000000000003E-2</v>
      </c>
    </row>
    <row r="147" spans="40:44" x14ac:dyDescent="0.35">
      <c r="AN147" t="s">
        <v>78</v>
      </c>
      <c r="AO147" t="s">
        <v>59</v>
      </c>
      <c r="AP147" s="55">
        <v>8.226E-2</v>
      </c>
      <c r="AQ147">
        <f t="shared" si="18"/>
        <v>-1.39</v>
      </c>
      <c r="AR147">
        <f t="shared" si="19"/>
        <v>8.226E-2</v>
      </c>
    </row>
    <row r="148" spans="40:44" x14ac:dyDescent="0.35">
      <c r="AN148" t="s">
        <v>77</v>
      </c>
      <c r="AO148" t="s">
        <v>39</v>
      </c>
      <c r="AP148" s="55">
        <v>8.0759999999999998E-2</v>
      </c>
      <c r="AQ148">
        <f t="shared" si="18"/>
        <v>-1.4</v>
      </c>
      <c r="AR148">
        <f t="shared" si="19"/>
        <v>8.0759999999999998E-2</v>
      </c>
    </row>
    <row r="149" spans="40:44" x14ac:dyDescent="0.35">
      <c r="AN149" t="s">
        <v>77</v>
      </c>
      <c r="AO149" t="s">
        <v>42</v>
      </c>
      <c r="AP149" s="55">
        <v>7.9269999999999993E-2</v>
      </c>
      <c r="AQ149">
        <f t="shared" si="18"/>
        <v>-1.41</v>
      </c>
      <c r="AR149">
        <f t="shared" si="19"/>
        <v>7.9269999999999993E-2</v>
      </c>
    </row>
    <row r="150" spans="40:44" x14ac:dyDescent="0.35">
      <c r="AN150" t="s">
        <v>77</v>
      </c>
      <c r="AO150" t="s">
        <v>45</v>
      </c>
      <c r="AP150" s="55">
        <v>7.7799999999999994E-2</v>
      </c>
      <c r="AQ150">
        <f t="shared" si="18"/>
        <v>-1.42</v>
      </c>
      <c r="AR150">
        <f t="shared" si="19"/>
        <v>7.7799999999999994E-2</v>
      </c>
    </row>
    <row r="151" spans="40:44" x14ac:dyDescent="0.35">
      <c r="AN151" t="s">
        <v>77</v>
      </c>
      <c r="AO151" t="s">
        <v>47</v>
      </c>
      <c r="AP151" s="55">
        <v>7.6359999999999997E-2</v>
      </c>
      <c r="AQ151">
        <f t="shared" si="18"/>
        <v>-1.43</v>
      </c>
      <c r="AR151">
        <f t="shared" si="19"/>
        <v>7.6359999999999997E-2</v>
      </c>
    </row>
    <row r="152" spans="40:44" x14ac:dyDescent="0.35">
      <c r="AN152" t="s">
        <v>77</v>
      </c>
      <c r="AO152" t="s">
        <v>49</v>
      </c>
      <c r="AP152" s="55">
        <v>7.4929999999999997E-2</v>
      </c>
      <c r="AQ152">
        <f t="shared" si="18"/>
        <v>-1.44</v>
      </c>
      <c r="AR152">
        <f t="shared" si="19"/>
        <v>7.4929999999999997E-2</v>
      </c>
    </row>
    <row r="153" spans="40:44" x14ac:dyDescent="0.35">
      <c r="AN153" t="s">
        <v>77</v>
      </c>
      <c r="AO153" t="s">
        <v>51</v>
      </c>
      <c r="AP153" s="55">
        <v>7.3529999999999998E-2</v>
      </c>
      <c r="AQ153">
        <f t="shared" si="18"/>
        <v>-1.45</v>
      </c>
      <c r="AR153">
        <f t="shared" si="19"/>
        <v>7.3529999999999998E-2</v>
      </c>
    </row>
    <row r="154" spans="40:44" x14ac:dyDescent="0.35">
      <c r="AN154" t="s">
        <v>77</v>
      </c>
      <c r="AO154" t="s">
        <v>53</v>
      </c>
      <c r="AP154" s="55">
        <v>7.2150000000000006E-2</v>
      </c>
      <c r="AQ154">
        <f t="shared" si="18"/>
        <v>-1.46</v>
      </c>
      <c r="AR154">
        <f t="shared" si="19"/>
        <v>7.2150000000000006E-2</v>
      </c>
    </row>
    <row r="155" spans="40:44" x14ac:dyDescent="0.35">
      <c r="AN155" t="s">
        <v>77</v>
      </c>
      <c r="AO155" t="s">
        <v>55</v>
      </c>
      <c r="AP155" s="55">
        <v>7.0779999999999996E-2</v>
      </c>
      <c r="AQ155">
        <f t="shared" si="18"/>
        <v>-1.47</v>
      </c>
      <c r="AR155">
        <f t="shared" si="19"/>
        <v>7.0779999999999996E-2</v>
      </c>
    </row>
    <row r="156" spans="40:44" x14ac:dyDescent="0.35">
      <c r="AN156" t="s">
        <v>77</v>
      </c>
      <c r="AO156" t="s">
        <v>57</v>
      </c>
      <c r="AP156" s="55">
        <v>6.9440000000000002E-2</v>
      </c>
      <c r="AQ156">
        <f t="shared" si="18"/>
        <v>-1.48</v>
      </c>
      <c r="AR156">
        <f t="shared" si="19"/>
        <v>6.9440000000000002E-2</v>
      </c>
    </row>
    <row r="157" spans="40:44" x14ac:dyDescent="0.35">
      <c r="AN157" t="s">
        <v>77</v>
      </c>
      <c r="AO157" t="s">
        <v>59</v>
      </c>
      <c r="AP157" s="55">
        <v>6.8110000000000004E-2</v>
      </c>
      <c r="AQ157">
        <f t="shared" si="18"/>
        <v>-1.49</v>
      </c>
      <c r="AR157">
        <f t="shared" si="19"/>
        <v>6.8110000000000004E-2</v>
      </c>
    </row>
    <row r="158" spans="40:44" x14ac:dyDescent="0.35">
      <c r="AN158" t="s">
        <v>76</v>
      </c>
      <c r="AO158" t="s">
        <v>39</v>
      </c>
      <c r="AP158" s="55">
        <v>6.6809999999999994E-2</v>
      </c>
      <c r="AQ158">
        <f t="shared" si="18"/>
        <v>-1.5</v>
      </c>
      <c r="AR158">
        <f t="shared" si="19"/>
        <v>6.6809999999999994E-2</v>
      </c>
    </row>
    <row r="159" spans="40:44" x14ac:dyDescent="0.35">
      <c r="AN159" t="s">
        <v>76</v>
      </c>
      <c r="AO159" t="s">
        <v>42</v>
      </c>
      <c r="AP159" s="55">
        <v>6.5519999999999995E-2</v>
      </c>
      <c r="AQ159">
        <f t="shared" si="18"/>
        <v>-1.51</v>
      </c>
      <c r="AR159">
        <f t="shared" si="19"/>
        <v>6.5519999999999995E-2</v>
      </c>
    </row>
    <row r="160" spans="40:44" x14ac:dyDescent="0.35">
      <c r="AN160" t="s">
        <v>76</v>
      </c>
      <c r="AO160" t="s">
        <v>45</v>
      </c>
      <c r="AP160" s="55">
        <v>6.4259999999999998E-2</v>
      </c>
      <c r="AQ160">
        <f t="shared" si="18"/>
        <v>-1.52</v>
      </c>
      <c r="AR160">
        <f t="shared" si="19"/>
        <v>6.4259999999999998E-2</v>
      </c>
    </row>
    <row r="161" spans="40:44" x14ac:dyDescent="0.35">
      <c r="AN161" t="s">
        <v>76</v>
      </c>
      <c r="AO161" t="s">
        <v>47</v>
      </c>
      <c r="AP161" s="55">
        <v>6.3009999999999997E-2</v>
      </c>
      <c r="AQ161">
        <f t="shared" si="18"/>
        <v>-1.53</v>
      </c>
      <c r="AR161">
        <f t="shared" si="19"/>
        <v>6.3009999999999997E-2</v>
      </c>
    </row>
    <row r="162" spans="40:44" x14ac:dyDescent="0.35">
      <c r="AN162" t="s">
        <v>76</v>
      </c>
      <c r="AO162" t="s">
        <v>49</v>
      </c>
      <c r="AP162" s="55">
        <v>6.1780000000000002E-2</v>
      </c>
      <c r="AQ162">
        <f t="shared" si="18"/>
        <v>-1.54</v>
      </c>
      <c r="AR162">
        <f t="shared" si="19"/>
        <v>6.1780000000000002E-2</v>
      </c>
    </row>
    <row r="163" spans="40:44" x14ac:dyDescent="0.35">
      <c r="AN163" t="s">
        <v>76</v>
      </c>
      <c r="AO163" t="s">
        <v>51</v>
      </c>
      <c r="AP163" s="55">
        <v>6.0569999999999999E-2</v>
      </c>
      <c r="AQ163">
        <f t="shared" si="18"/>
        <v>-1.55</v>
      </c>
      <c r="AR163">
        <f t="shared" si="19"/>
        <v>6.0569999999999999E-2</v>
      </c>
    </row>
    <row r="164" spans="40:44" x14ac:dyDescent="0.35">
      <c r="AN164" t="s">
        <v>76</v>
      </c>
      <c r="AO164" t="s">
        <v>53</v>
      </c>
      <c r="AP164" s="55">
        <v>5.9380000000000002E-2</v>
      </c>
      <c r="AQ164">
        <f t="shared" si="18"/>
        <v>-1.56</v>
      </c>
      <c r="AR164">
        <f t="shared" si="19"/>
        <v>5.9380000000000002E-2</v>
      </c>
    </row>
    <row r="165" spans="40:44" x14ac:dyDescent="0.35">
      <c r="AN165" t="s">
        <v>76</v>
      </c>
      <c r="AO165" t="s">
        <v>55</v>
      </c>
      <c r="AP165" s="55">
        <v>5.8209999999999998E-2</v>
      </c>
      <c r="AQ165">
        <f t="shared" si="18"/>
        <v>-1.57</v>
      </c>
      <c r="AR165">
        <f t="shared" si="19"/>
        <v>5.8209999999999998E-2</v>
      </c>
    </row>
    <row r="166" spans="40:44" x14ac:dyDescent="0.35">
      <c r="AN166" t="s">
        <v>76</v>
      </c>
      <c r="AO166" t="s">
        <v>57</v>
      </c>
      <c r="AP166" s="55">
        <v>5.7049999999999997E-2</v>
      </c>
      <c r="AQ166">
        <f t="shared" si="18"/>
        <v>-1.58</v>
      </c>
      <c r="AR166">
        <f t="shared" si="19"/>
        <v>5.7049999999999997E-2</v>
      </c>
    </row>
    <row r="167" spans="40:44" x14ac:dyDescent="0.35">
      <c r="AN167" t="s">
        <v>76</v>
      </c>
      <c r="AO167" t="s">
        <v>59</v>
      </c>
      <c r="AP167" s="55">
        <v>5.5919999999999997E-2</v>
      </c>
      <c r="AQ167">
        <f t="shared" si="18"/>
        <v>-1.59</v>
      </c>
      <c r="AR167">
        <f t="shared" si="19"/>
        <v>5.5919999999999997E-2</v>
      </c>
    </row>
    <row r="168" spans="40:44" x14ac:dyDescent="0.35">
      <c r="AN168" t="s">
        <v>75</v>
      </c>
      <c r="AO168" t="s">
        <v>39</v>
      </c>
      <c r="AP168" s="55">
        <v>5.4800000000000001E-2</v>
      </c>
      <c r="AQ168">
        <f t="shared" si="18"/>
        <v>-1.6</v>
      </c>
      <c r="AR168">
        <f t="shared" si="19"/>
        <v>5.4800000000000001E-2</v>
      </c>
    </row>
    <row r="169" spans="40:44" x14ac:dyDescent="0.35">
      <c r="AN169" t="s">
        <v>75</v>
      </c>
      <c r="AO169" t="s">
        <v>42</v>
      </c>
      <c r="AP169" s="55">
        <v>5.3699999999999998E-2</v>
      </c>
      <c r="AQ169">
        <f t="shared" si="18"/>
        <v>-1.61</v>
      </c>
      <c r="AR169">
        <f t="shared" si="19"/>
        <v>5.3699999999999998E-2</v>
      </c>
    </row>
    <row r="170" spans="40:44" x14ac:dyDescent="0.35">
      <c r="AN170" t="s">
        <v>75</v>
      </c>
      <c r="AO170" t="s">
        <v>45</v>
      </c>
      <c r="AP170" s="55">
        <v>5.262E-2</v>
      </c>
      <c r="AQ170">
        <f t="shared" si="18"/>
        <v>-1.62</v>
      </c>
      <c r="AR170">
        <f t="shared" si="19"/>
        <v>5.262E-2</v>
      </c>
    </row>
    <row r="171" spans="40:44" x14ac:dyDescent="0.35">
      <c r="AN171" t="s">
        <v>75</v>
      </c>
      <c r="AO171" t="s">
        <v>47</v>
      </c>
      <c r="AP171" s="55">
        <v>5.1549999999999999E-2</v>
      </c>
      <c r="AQ171">
        <f t="shared" si="18"/>
        <v>-1.63</v>
      </c>
      <c r="AR171">
        <f t="shared" si="19"/>
        <v>5.1549999999999999E-2</v>
      </c>
    </row>
    <row r="172" spans="40:44" x14ac:dyDescent="0.35">
      <c r="AN172" t="s">
        <v>75</v>
      </c>
      <c r="AO172" t="s">
        <v>49</v>
      </c>
      <c r="AP172" s="55">
        <v>5.0500000000000003E-2</v>
      </c>
      <c r="AQ172">
        <f t="shared" si="18"/>
        <v>-1.64</v>
      </c>
      <c r="AR172">
        <f t="shared" si="19"/>
        <v>5.0500000000000003E-2</v>
      </c>
    </row>
    <row r="173" spans="40:44" x14ac:dyDescent="0.35">
      <c r="AN173" t="s">
        <v>75</v>
      </c>
      <c r="AO173" t="s">
        <v>51</v>
      </c>
      <c r="AP173" s="55">
        <v>4.947E-2</v>
      </c>
      <c r="AQ173">
        <f t="shared" si="18"/>
        <v>-1.65</v>
      </c>
      <c r="AR173">
        <f t="shared" si="19"/>
        <v>4.947E-2</v>
      </c>
    </row>
    <row r="174" spans="40:44" x14ac:dyDescent="0.35">
      <c r="AN174" t="s">
        <v>75</v>
      </c>
      <c r="AO174" t="s">
        <v>53</v>
      </c>
      <c r="AP174" s="55">
        <v>4.8460000000000003E-2</v>
      </c>
      <c r="AQ174">
        <f t="shared" si="18"/>
        <v>-1.66</v>
      </c>
      <c r="AR174">
        <f t="shared" si="19"/>
        <v>4.8460000000000003E-2</v>
      </c>
    </row>
    <row r="175" spans="40:44" x14ac:dyDescent="0.35">
      <c r="AN175" t="s">
        <v>75</v>
      </c>
      <c r="AO175" t="s">
        <v>55</v>
      </c>
      <c r="AP175" s="55">
        <v>4.7460000000000002E-2</v>
      </c>
      <c r="AQ175">
        <f t="shared" si="18"/>
        <v>-1.67</v>
      </c>
      <c r="AR175">
        <f t="shared" si="19"/>
        <v>4.7460000000000002E-2</v>
      </c>
    </row>
    <row r="176" spans="40:44" x14ac:dyDescent="0.35">
      <c r="AN176" t="s">
        <v>75</v>
      </c>
      <c r="AO176" t="s">
        <v>57</v>
      </c>
      <c r="AP176" s="55">
        <v>4.648E-2</v>
      </c>
      <c r="AQ176">
        <f t="shared" si="18"/>
        <v>-1.68</v>
      </c>
      <c r="AR176">
        <f t="shared" si="19"/>
        <v>4.648E-2</v>
      </c>
    </row>
    <row r="177" spans="40:44" x14ac:dyDescent="0.35">
      <c r="AN177" t="s">
        <v>75</v>
      </c>
      <c r="AO177" t="s">
        <v>59</v>
      </c>
      <c r="AP177" s="55">
        <v>4.5510000000000002E-2</v>
      </c>
      <c r="AQ177">
        <f t="shared" si="18"/>
        <v>-1.69</v>
      </c>
      <c r="AR177">
        <f t="shared" si="19"/>
        <v>4.5510000000000002E-2</v>
      </c>
    </row>
    <row r="178" spans="40:44" x14ac:dyDescent="0.35">
      <c r="AN178" t="s">
        <v>74</v>
      </c>
      <c r="AO178" t="s">
        <v>39</v>
      </c>
      <c r="AP178" s="55">
        <v>4.4569999999999999E-2</v>
      </c>
      <c r="AQ178">
        <f t="shared" si="18"/>
        <v>-1.7</v>
      </c>
      <c r="AR178">
        <f t="shared" si="19"/>
        <v>4.4569999999999999E-2</v>
      </c>
    </row>
    <row r="179" spans="40:44" x14ac:dyDescent="0.35">
      <c r="AN179" t="s">
        <v>74</v>
      </c>
      <c r="AO179" t="s">
        <v>42</v>
      </c>
      <c r="AP179" s="55">
        <v>4.3630000000000002E-2</v>
      </c>
      <c r="AQ179">
        <f t="shared" si="18"/>
        <v>-1.71</v>
      </c>
      <c r="AR179">
        <f t="shared" si="19"/>
        <v>4.3630000000000002E-2</v>
      </c>
    </row>
    <row r="180" spans="40:44" x14ac:dyDescent="0.35">
      <c r="AN180" t="s">
        <v>74</v>
      </c>
      <c r="AO180" t="s">
        <v>45</v>
      </c>
      <c r="AP180" s="55">
        <v>4.2720000000000001E-2</v>
      </c>
      <c r="AQ180">
        <f t="shared" si="18"/>
        <v>-1.72</v>
      </c>
      <c r="AR180">
        <f t="shared" si="19"/>
        <v>4.2720000000000001E-2</v>
      </c>
    </row>
    <row r="181" spans="40:44" x14ac:dyDescent="0.35">
      <c r="AN181" t="s">
        <v>74</v>
      </c>
      <c r="AO181" t="s">
        <v>47</v>
      </c>
      <c r="AP181" s="55">
        <v>4.1820000000000003E-2</v>
      </c>
      <c r="AQ181">
        <f t="shared" si="18"/>
        <v>-1.73</v>
      </c>
      <c r="AR181">
        <f t="shared" si="19"/>
        <v>4.1820000000000003E-2</v>
      </c>
    </row>
    <row r="182" spans="40:44" x14ac:dyDescent="0.35">
      <c r="AN182" t="s">
        <v>74</v>
      </c>
      <c r="AO182" t="s">
        <v>49</v>
      </c>
      <c r="AP182" s="55">
        <v>4.0930000000000001E-2</v>
      </c>
      <c r="AQ182">
        <f t="shared" si="18"/>
        <v>-1.74</v>
      </c>
      <c r="AR182">
        <f t="shared" si="19"/>
        <v>4.0930000000000001E-2</v>
      </c>
    </row>
    <row r="183" spans="40:44" x14ac:dyDescent="0.35">
      <c r="AN183" t="s">
        <v>74</v>
      </c>
      <c r="AO183" t="s">
        <v>51</v>
      </c>
      <c r="AP183" s="55">
        <v>4.0059999999999998E-2</v>
      </c>
      <c r="AQ183">
        <f t="shared" si="18"/>
        <v>-1.75</v>
      </c>
      <c r="AR183">
        <f t="shared" si="19"/>
        <v>4.0059999999999998E-2</v>
      </c>
    </row>
    <row r="184" spans="40:44" x14ac:dyDescent="0.35">
      <c r="AN184" t="s">
        <v>74</v>
      </c>
      <c r="AO184" t="s">
        <v>53</v>
      </c>
      <c r="AP184" s="55">
        <v>3.9199999999999999E-2</v>
      </c>
      <c r="AQ184">
        <f t="shared" si="18"/>
        <v>-1.76</v>
      </c>
      <c r="AR184">
        <f t="shared" si="19"/>
        <v>3.9199999999999999E-2</v>
      </c>
    </row>
    <row r="185" spans="40:44" x14ac:dyDescent="0.35">
      <c r="AN185" t="s">
        <v>74</v>
      </c>
      <c r="AO185" t="s">
        <v>55</v>
      </c>
      <c r="AP185" s="55">
        <v>3.8359999999999998E-2</v>
      </c>
      <c r="AQ185">
        <f t="shared" si="18"/>
        <v>-1.77</v>
      </c>
      <c r="AR185">
        <f t="shared" si="19"/>
        <v>3.8359999999999998E-2</v>
      </c>
    </row>
    <row r="186" spans="40:44" x14ac:dyDescent="0.35">
      <c r="AN186" t="s">
        <v>74</v>
      </c>
      <c r="AO186" t="s">
        <v>57</v>
      </c>
      <c r="AP186" s="55">
        <v>3.7539999999999997E-2</v>
      </c>
      <c r="AQ186">
        <f t="shared" si="18"/>
        <v>-1.78</v>
      </c>
      <c r="AR186">
        <f t="shared" si="19"/>
        <v>3.7539999999999997E-2</v>
      </c>
    </row>
    <row r="187" spans="40:44" x14ac:dyDescent="0.35">
      <c r="AN187" t="s">
        <v>74</v>
      </c>
      <c r="AO187" t="s">
        <v>59</v>
      </c>
      <c r="AP187" s="55">
        <v>3.6729999999999999E-2</v>
      </c>
      <c r="AQ187">
        <f t="shared" si="18"/>
        <v>-1.79</v>
      </c>
      <c r="AR187">
        <f t="shared" si="19"/>
        <v>3.6729999999999999E-2</v>
      </c>
    </row>
    <row r="188" spans="40:44" x14ac:dyDescent="0.35">
      <c r="AN188" t="s">
        <v>73</v>
      </c>
      <c r="AO188" t="s">
        <v>39</v>
      </c>
      <c r="AP188" s="55">
        <v>3.5929999999999997E-2</v>
      </c>
      <c r="AQ188">
        <f t="shared" si="18"/>
        <v>-1.8</v>
      </c>
      <c r="AR188">
        <f t="shared" si="19"/>
        <v>3.5929999999999997E-2</v>
      </c>
    </row>
    <row r="189" spans="40:44" x14ac:dyDescent="0.35">
      <c r="AN189" t="s">
        <v>73</v>
      </c>
      <c r="AO189" t="s">
        <v>42</v>
      </c>
      <c r="AP189" s="55">
        <v>3.5150000000000001E-2</v>
      </c>
      <c r="AQ189">
        <f t="shared" si="18"/>
        <v>-1.81</v>
      </c>
      <c r="AR189">
        <f t="shared" si="19"/>
        <v>3.5150000000000001E-2</v>
      </c>
    </row>
    <row r="190" spans="40:44" x14ac:dyDescent="0.35">
      <c r="AN190" t="s">
        <v>73</v>
      </c>
      <c r="AO190" t="s">
        <v>45</v>
      </c>
      <c r="AP190" s="55">
        <v>3.4380000000000001E-2</v>
      </c>
      <c r="AQ190">
        <f t="shared" si="18"/>
        <v>-1.82</v>
      </c>
      <c r="AR190">
        <f t="shared" si="19"/>
        <v>3.4380000000000001E-2</v>
      </c>
    </row>
    <row r="191" spans="40:44" x14ac:dyDescent="0.35">
      <c r="AN191" t="s">
        <v>73</v>
      </c>
      <c r="AO191" t="s">
        <v>47</v>
      </c>
      <c r="AP191" s="55">
        <v>3.3619999999999997E-2</v>
      </c>
      <c r="AQ191">
        <f t="shared" si="18"/>
        <v>-1.83</v>
      </c>
      <c r="AR191">
        <f t="shared" si="19"/>
        <v>3.3619999999999997E-2</v>
      </c>
    </row>
    <row r="192" spans="40:44" x14ac:dyDescent="0.35">
      <c r="AN192" t="s">
        <v>73</v>
      </c>
      <c r="AO192" t="s">
        <v>49</v>
      </c>
      <c r="AP192" s="55">
        <v>3.288E-2</v>
      </c>
      <c r="AQ192">
        <f t="shared" si="18"/>
        <v>-1.84</v>
      </c>
      <c r="AR192">
        <f t="shared" si="19"/>
        <v>3.288E-2</v>
      </c>
    </row>
    <row r="193" spans="40:44" x14ac:dyDescent="0.35">
      <c r="AN193" t="s">
        <v>73</v>
      </c>
      <c r="AO193" t="s">
        <v>51</v>
      </c>
      <c r="AP193" s="55">
        <v>3.2160000000000001E-2</v>
      </c>
      <c r="AQ193">
        <f t="shared" si="18"/>
        <v>-1.85</v>
      </c>
      <c r="AR193">
        <f t="shared" si="19"/>
        <v>3.2160000000000001E-2</v>
      </c>
    </row>
    <row r="194" spans="40:44" x14ac:dyDescent="0.35">
      <c r="AN194" t="s">
        <v>73</v>
      </c>
      <c r="AO194" t="s">
        <v>53</v>
      </c>
      <c r="AP194" s="55">
        <v>3.1440000000000003E-2</v>
      </c>
      <c r="AQ194">
        <f t="shared" si="18"/>
        <v>-1.86</v>
      </c>
      <c r="AR194">
        <f t="shared" si="19"/>
        <v>3.1440000000000003E-2</v>
      </c>
    </row>
    <row r="195" spans="40:44" x14ac:dyDescent="0.35">
      <c r="AN195" t="s">
        <v>73</v>
      </c>
      <c r="AO195" t="s">
        <v>55</v>
      </c>
      <c r="AP195" s="55">
        <v>3.074E-2</v>
      </c>
      <c r="AQ195">
        <f t="shared" si="18"/>
        <v>-1.87</v>
      </c>
      <c r="AR195">
        <f t="shared" si="19"/>
        <v>3.074E-2</v>
      </c>
    </row>
    <row r="196" spans="40:44" x14ac:dyDescent="0.35">
      <c r="AN196" t="s">
        <v>73</v>
      </c>
      <c r="AO196" t="s">
        <v>57</v>
      </c>
      <c r="AP196" s="55">
        <v>3.005E-2</v>
      </c>
      <c r="AQ196">
        <f t="shared" si="18"/>
        <v>-1.88</v>
      </c>
      <c r="AR196">
        <f t="shared" si="19"/>
        <v>3.005E-2</v>
      </c>
    </row>
    <row r="197" spans="40:44" x14ac:dyDescent="0.35">
      <c r="AN197" t="s">
        <v>73</v>
      </c>
      <c r="AO197" t="s">
        <v>59</v>
      </c>
      <c r="AP197" s="55">
        <v>2.938E-2</v>
      </c>
      <c r="AQ197">
        <f t="shared" si="18"/>
        <v>-1.89</v>
      </c>
      <c r="AR197">
        <f t="shared" si="19"/>
        <v>2.938E-2</v>
      </c>
    </row>
    <row r="198" spans="40:44" x14ac:dyDescent="0.35">
      <c r="AN198" t="s">
        <v>71</v>
      </c>
      <c r="AO198" t="s">
        <v>39</v>
      </c>
      <c r="AP198" s="55">
        <v>2.8719999999999999E-2</v>
      </c>
      <c r="AQ198">
        <f t="shared" si="18"/>
        <v>-1.9</v>
      </c>
      <c r="AR198">
        <f t="shared" si="19"/>
        <v>2.8719999999999999E-2</v>
      </c>
    </row>
    <row r="199" spans="40:44" x14ac:dyDescent="0.35">
      <c r="AN199" t="s">
        <v>71</v>
      </c>
      <c r="AO199" t="s">
        <v>42</v>
      </c>
      <c r="AP199" s="55">
        <v>2.8070000000000001E-2</v>
      </c>
      <c r="AQ199">
        <f t="shared" si="18"/>
        <v>-1.91</v>
      </c>
      <c r="AR199">
        <f t="shared" si="19"/>
        <v>2.8070000000000001E-2</v>
      </c>
    </row>
    <row r="200" spans="40:44" x14ac:dyDescent="0.35">
      <c r="AN200" t="s">
        <v>71</v>
      </c>
      <c r="AO200" t="s">
        <v>45</v>
      </c>
      <c r="AP200" s="55">
        <v>2.743E-2</v>
      </c>
      <c r="AQ200">
        <f t="shared" si="18"/>
        <v>-1.92</v>
      </c>
      <c r="AR200">
        <f t="shared" si="19"/>
        <v>2.743E-2</v>
      </c>
    </row>
    <row r="201" spans="40:44" x14ac:dyDescent="0.35">
      <c r="AN201" t="s">
        <v>71</v>
      </c>
      <c r="AO201" t="s">
        <v>47</v>
      </c>
      <c r="AP201" s="55">
        <v>2.6800000000000001E-2</v>
      </c>
      <c r="AQ201">
        <f t="shared" si="18"/>
        <v>-1.93</v>
      </c>
      <c r="AR201">
        <f t="shared" si="19"/>
        <v>2.6800000000000001E-2</v>
      </c>
    </row>
    <row r="202" spans="40:44" x14ac:dyDescent="0.35">
      <c r="AN202" t="s">
        <v>71</v>
      </c>
      <c r="AO202" t="s">
        <v>49</v>
      </c>
      <c r="AP202" s="55">
        <v>2.6190000000000001E-2</v>
      </c>
      <c r="AQ202">
        <f t="shared" ref="AQ202:AQ265" si="20">ROUND(AQ201-0.01,2)</f>
        <v>-1.94</v>
      </c>
      <c r="AR202">
        <f t="shared" ref="AR202:AR265" si="21">AP202</f>
        <v>2.6190000000000001E-2</v>
      </c>
    </row>
    <row r="203" spans="40:44" x14ac:dyDescent="0.35">
      <c r="AN203" t="s">
        <v>71</v>
      </c>
      <c r="AO203" t="s">
        <v>51</v>
      </c>
      <c r="AP203" s="55">
        <v>2.5590000000000002E-2</v>
      </c>
      <c r="AQ203">
        <f t="shared" si="20"/>
        <v>-1.95</v>
      </c>
      <c r="AR203">
        <f t="shared" si="21"/>
        <v>2.5590000000000002E-2</v>
      </c>
    </row>
    <row r="204" spans="40:44" x14ac:dyDescent="0.35">
      <c r="AN204" t="s">
        <v>71</v>
      </c>
      <c r="AO204" t="s">
        <v>53</v>
      </c>
      <c r="AP204" s="55">
        <v>2.5000000000000001E-2</v>
      </c>
      <c r="AQ204">
        <f t="shared" si="20"/>
        <v>-1.96</v>
      </c>
      <c r="AR204">
        <f t="shared" si="21"/>
        <v>2.5000000000000001E-2</v>
      </c>
    </row>
    <row r="205" spans="40:44" x14ac:dyDescent="0.35">
      <c r="AN205" t="s">
        <v>71</v>
      </c>
      <c r="AO205" t="s">
        <v>55</v>
      </c>
      <c r="AP205" s="55">
        <v>2.4420000000000001E-2</v>
      </c>
      <c r="AQ205">
        <f t="shared" si="20"/>
        <v>-1.97</v>
      </c>
      <c r="AR205">
        <f t="shared" si="21"/>
        <v>2.4420000000000001E-2</v>
      </c>
    </row>
    <row r="206" spans="40:44" x14ac:dyDescent="0.35">
      <c r="AN206" t="s">
        <v>71</v>
      </c>
      <c r="AO206" t="s">
        <v>57</v>
      </c>
      <c r="AP206" s="55">
        <v>2.385E-2</v>
      </c>
      <c r="AQ206">
        <f t="shared" si="20"/>
        <v>-1.98</v>
      </c>
      <c r="AR206">
        <f t="shared" si="21"/>
        <v>2.385E-2</v>
      </c>
    </row>
    <row r="207" spans="40:44" x14ac:dyDescent="0.35">
      <c r="AN207" t="s">
        <v>71</v>
      </c>
      <c r="AO207" t="s">
        <v>59</v>
      </c>
      <c r="AP207" s="55">
        <v>2.3300000000000001E-2</v>
      </c>
      <c r="AQ207">
        <f t="shared" si="20"/>
        <v>-1.99</v>
      </c>
      <c r="AR207">
        <f t="shared" si="21"/>
        <v>2.3300000000000001E-2</v>
      </c>
    </row>
    <row r="208" spans="40:44" x14ac:dyDescent="0.35">
      <c r="AN208" t="s">
        <v>70</v>
      </c>
      <c r="AO208" t="s">
        <v>39</v>
      </c>
      <c r="AP208" s="55">
        <v>2.2749999999999999E-2</v>
      </c>
      <c r="AQ208">
        <f t="shared" si="20"/>
        <v>-2</v>
      </c>
      <c r="AR208">
        <f t="shared" si="21"/>
        <v>2.2749999999999999E-2</v>
      </c>
    </row>
    <row r="209" spans="40:44" x14ac:dyDescent="0.35">
      <c r="AN209" t="s">
        <v>70</v>
      </c>
      <c r="AO209" t="s">
        <v>42</v>
      </c>
      <c r="AP209" s="55">
        <v>2.222E-2</v>
      </c>
      <c r="AQ209">
        <f t="shared" si="20"/>
        <v>-2.0099999999999998</v>
      </c>
      <c r="AR209">
        <f t="shared" si="21"/>
        <v>2.222E-2</v>
      </c>
    </row>
    <row r="210" spans="40:44" x14ac:dyDescent="0.35">
      <c r="AN210" t="s">
        <v>70</v>
      </c>
      <c r="AO210" t="s">
        <v>45</v>
      </c>
      <c r="AP210" s="55">
        <v>2.1690000000000001E-2</v>
      </c>
      <c r="AQ210">
        <f t="shared" si="20"/>
        <v>-2.02</v>
      </c>
      <c r="AR210">
        <f t="shared" si="21"/>
        <v>2.1690000000000001E-2</v>
      </c>
    </row>
    <row r="211" spans="40:44" x14ac:dyDescent="0.35">
      <c r="AN211" t="s">
        <v>70</v>
      </c>
      <c r="AO211" t="s">
        <v>47</v>
      </c>
      <c r="AP211" s="55">
        <v>2.1180000000000001E-2</v>
      </c>
      <c r="AQ211">
        <f t="shared" si="20"/>
        <v>-2.0299999999999998</v>
      </c>
      <c r="AR211">
        <f t="shared" si="21"/>
        <v>2.1180000000000001E-2</v>
      </c>
    </row>
    <row r="212" spans="40:44" x14ac:dyDescent="0.35">
      <c r="AN212" t="s">
        <v>70</v>
      </c>
      <c r="AO212" t="s">
        <v>49</v>
      </c>
      <c r="AP212" s="55">
        <v>2.068E-2</v>
      </c>
      <c r="AQ212">
        <f t="shared" si="20"/>
        <v>-2.04</v>
      </c>
      <c r="AR212">
        <f t="shared" si="21"/>
        <v>2.068E-2</v>
      </c>
    </row>
    <row r="213" spans="40:44" x14ac:dyDescent="0.35">
      <c r="AN213" t="s">
        <v>70</v>
      </c>
      <c r="AO213" t="s">
        <v>51</v>
      </c>
      <c r="AP213" s="55">
        <v>2.018E-2</v>
      </c>
      <c r="AQ213">
        <f t="shared" si="20"/>
        <v>-2.0499999999999998</v>
      </c>
      <c r="AR213">
        <f t="shared" si="21"/>
        <v>2.018E-2</v>
      </c>
    </row>
    <row r="214" spans="40:44" x14ac:dyDescent="0.35">
      <c r="AN214" t="s">
        <v>70</v>
      </c>
      <c r="AO214" t="s">
        <v>53</v>
      </c>
      <c r="AP214" s="55">
        <v>1.9699999999999999E-2</v>
      </c>
      <c r="AQ214">
        <f t="shared" si="20"/>
        <v>-2.06</v>
      </c>
      <c r="AR214">
        <f t="shared" si="21"/>
        <v>1.9699999999999999E-2</v>
      </c>
    </row>
    <row r="215" spans="40:44" x14ac:dyDescent="0.35">
      <c r="AN215" t="s">
        <v>70</v>
      </c>
      <c r="AO215" t="s">
        <v>55</v>
      </c>
      <c r="AP215" s="55">
        <v>1.9230000000000001E-2</v>
      </c>
      <c r="AQ215">
        <f t="shared" si="20"/>
        <v>-2.0699999999999998</v>
      </c>
      <c r="AR215">
        <f t="shared" si="21"/>
        <v>1.9230000000000001E-2</v>
      </c>
    </row>
    <row r="216" spans="40:44" x14ac:dyDescent="0.35">
      <c r="AN216" t="s">
        <v>70</v>
      </c>
      <c r="AO216" t="s">
        <v>57</v>
      </c>
      <c r="AP216" s="55">
        <v>1.8759999999999999E-2</v>
      </c>
      <c r="AQ216">
        <f t="shared" si="20"/>
        <v>-2.08</v>
      </c>
      <c r="AR216">
        <f t="shared" si="21"/>
        <v>1.8759999999999999E-2</v>
      </c>
    </row>
    <row r="217" spans="40:44" x14ac:dyDescent="0.35">
      <c r="AN217" t="s">
        <v>70</v>
      </c>
      <c r="AO217" t="s">
        <v>59</v>
      </c>
      <c r="AP217" s="55">
        <v>1.831E-2</v>
      </c>
      <c r="AQ217">
        <f t="shared" si="20"/>
        <v>-2.09</v>
      </c>
      <c r="AR217">
        <f t="shared" si="21"/>
        <v>1.831E-2</v>
      </c>
    </row>
    <row r="218" spans="40:44" x14ac:dyDescent="0.35">
      <c r="AN218" t="s">
        <v>69</v>
      </c>
      <c r="AO218" t="s">
        <v>39</v>
      </c>
      <c r="AP218" s="55">
        <v>1.7860000000000001E-2</v>
      </c>
      <c r="AQ218">
        <f t="shared" si="20"/>
        <v>-2.1</v>
      </c>
      <c r="AR218">
        <f t="shared" si="21"/>
        <v>1.7860000000000001E-2</v>
      </c>
    </row>
    <row r="219" spans="40:44" x14ac:dyDescent="0.35">
      <c r="AN219" t="s">
        <v>69</v>
      </c>
      <c r="AO219" t="s">
        <v>42</v>
      </c>
      <c r="AP219" s="55">
        <v>1.7430000000000001E-2</v>
      </c>
      <c r="AQ219">
        <f t="shared" si="20"/>
        <v>-2.11</v>
      </c>
      <c r="AR219">
        <f t="shared" si="21"/>
        <v>1.7430000000000001E-2</v>
      </c>
    </row>
    <row r="220" spans="40:44" x14ac:dyDescent="0.35">
      <c r="AN220" t="s">
        <v>69</v>
      </c>
      <c r="AO220" t="s">
        <v>45</v>
      </c>
      <c r="AP220" s="55">
        <v>1.7000000000000001E-2</v>
      </c>
      <c r="AQ220">
        <f t="shared" si="20"/>
        <v>-2.12</v>
      </c>
      <c r="AR220">
        <f t="shared" si="21"/>
        <v>1.7000000000000001E-2</v>
      </c>
    </row>
    <row r="221" spans="40:44" x14ac:dyDescent="0.35">
      <c r="AN221" t="s">
        <v>69</v>
      </c>
      <c r="AO221" t="s">
        <v>47</v>
      </c>
      <c r="AP221" s="55">
        <v>1.6590000000000001E-2</v>
      </c>
      <c r="AQ221">
        <f t="shared" si="20"/>
        <v>-2.13</v>
      </c>
      <c r="AR221">
        <f t="shared" si="21"/>
        <v>1.6590000000000001E-2</v>
      </c>
    </row>
    <row r="222" spans="40:44" x14ac:dyDescent="0.35">
      <c r="AN222" t="s">
        <v>69</v>
      </c>
      <c r="AO222" t="s">
        <v>49</v>
      </c>
      <c r="AP222" s="55">
        <v>1.618E-2</v>
      </c>
      <c r="AQ222">
        <f t="shared" si="20"/>
        <v>-2.14</v>
      </c>
      <c r="AR222">
        <f t="shared" si="21"/>
        <v>1.618E-2</v>
      </c>
    </row>
    <row r="223" spans="40:44" x14ac:dyDescent="0.35">
      <c r="AN223" t="s">
        <v>69</v>
      </c>
      <c r="AO223" t="s">
        <v>51</v>
      </c>
      <c r="AP223" s="55">
        <v>1.5779999999999999E-2</v>
      </c>
      <c r="AQ223">
        <f t="shared" si="20"/>
        <v>-2.15</v>
      </c>
      <c r="AR223">
        <f t="shared" si="21"/>
        <v>1.5779999999999999E-2</v>
      </c>
    </row>
    <row r="224" spans="40:44" x14ac:dyDescent="0.35">
      <c r="AN224" t="s">
        <v>69</v>
      </c>
      <c r="AO224" t="s">
        <v>53</v>
      </c>
      <c r="AP224" s="55">
        <v>1.5389999999999999E-2</v>
      </c>
      <c r="AQ224">
        <f t="shared" si="20"/>
        <v>-2.16</v>
      </c>
      <c r="AR224">
        <f t="shared" si="21"/>
        <v>1.5389999999999999E-2</v>
      </c>
    </row>
    <row r="225" spans="40:44" x14ac:dyDescent="0.35">
      <c r="AN225" t="s">
        <v>69</v>
      </c>
      <c r="AO225" t="s">
        <v>55</v>
      </c>
      <c r="AP225" s="55">
        <v>1.4999999999999999E-2</v>
      </c>
      <c r="AQ225">
        <f t="shared" si="20"/>
        <v>-2.17</v>
      </c>
      <c r="AR225">
        <f t="shared" si="21"/>
        <v>1.4999999999999999E-2</v>
      </c>
    </row>
    <row r="226" spans="40:44" x14ac:dyDescent="0.35">
      <c r="AN226" t="s">
        <v>69</v>
      </c>
      <c r="AO226" t="s">
        <v>57</v>
      </c>
      <c r="AP226" s="55">
        <v>1.4630000000000001E-2</v>
      </c>
      <c r="AQ226">
        <f t="shared" si="20"/>
        <v>-2.1800000000000002</v>
      </c>
      <c r="AR226">
        <f t="shared" si="21"/>
        <v>1.4630000000000001E-2</v>
      </c>
    </row>
    <row r="227" spans="40:44" x14ac:dyDescent="0.35">
      <c r="AN227" t="s">
        <v>69</v>
      </c>
      <c r="AO227" t="s">
        <v>59</v>
      </c>
      <c r="AP227" s="55">
        <v>1.426E-2</v>
      </c>
      <c r="AQ227">
        <f t="shared" si="20"/>
        <v>-2.19</v>
      </c>
      <c r="AR227">
        <f t="shared" si="21"/>
        <v>1.426E-2</v>
      </c>
    </row>
    <row r="228" spans="40:44" x14ac:dyDescent="0.35">
      <c r="AN228" t="s">
        <v>68</v>
      </c>
      <c r="AO228" t="s">
        <v>39</v>
      </c>
      <c r="AP228" s="55">
        <v>1.3899999999999999E-2</v>
      </c>
      <c r="AQ228">
        <f t="shared" si="20"/>
        <v>-2.2000000000000002</v>
      </c>
      <c r="AR228">
        <f t="shared" si="21"/>
        <v>1.3899999999999999E-2</v>
      </c>
    </row>
    <row r="229" spans="40:44" x14ac:dyDescent="0.35">
      <c r="AN229" t="s">
        <v>68</v>
      </c>
      <c r="AO229" t="s">
        <v>42</v>
      </c>
      <c r="AP229" s="55">
        <v>1.355E-2</v>
      </c>
      <c r="AQ229">
        <f t="shared" si="20"/>
        <v>-2.21</v>
      </c>
      <c r="AR229">
        <f t="shared" si="21"/>
        <v>1.355E-2</v>
      </c>
    </row>
    <row r="230" spans="40:44" x14ac:dyDescent="0.35">
      <c r="AN230" t="s">
        <v>68</v>
      </c>
      <c r="AO230" t="s">
        <v>45</v>
      </c>
      <c r="AP230" s="55">
        <v>1.321E-2</v>
      </c>
      <c r="AQ230">
        <f t="shared" si="20"/>
        <v>-2.2200000000000002</v>
      </c>
      <c r="AR230">
        <f t="shared" si="21"/>
        <v>1.321E-2</v>
      </c>
    </row>
    <row r="231" spans="40:44" x14ac:dyDescent="0.35">
      <c r="AN231" t="s">
        <v>68</v>
      </c>
      <c r="AO231" t="s">
        <v>47</v>
      </c>
      <c r="AP231" s="55">
        <v>1.2869999999999999E-2</v>
      </c>
      <c r="AQ231">
        <f t="shared" si="20"/>
        <v>-2.23</v>
      </c>
      <c r="AR231">
        <f t="shared" si="21"/>
        <v>1.2869999999999999E-2</v>
      </c>
    </row>
    <row r="232" spans="40:44" x14ac:dyDescent="0.35">
      <c r="AN232" t="s">
        <v>68</v>
      </c>
      <c r="AO232" t="s">
        <v>49</v>
      </c>
      <c r="AP232" s="55">
        <v>1.255E-2</v>
      </c>
      <c r="AQ232">
        <f t="shared" si="20"/>
        <v>-2.2400000000000002</v>
      </c>
      <c r="AR232">
        <f t="shared" si="21"/>
        <v>1.255E-2</v>
      </c>
    </row>
    <row r="233" spans="40:44" x14ac:dyDescent="0.35">
      <c r="AN233" t="s">
        <v>68</v>
      </c>
      <c r="AO233" t="s">
        <v>51</v>
      </c>
      <c r="AP233" s="55">
        <v>1.222E-2</v>
      </c>
      <c r="AQ233">
        <f t="shared" si="20"/>
        <v>-2.25</v>
      </c>
      <c r="AR233">
        <f t="shared" si="21"/>
        <v>1.222E-2</v>
      </c>
    </row>
    <row r="234" spans="40:44" x14ac:dyDescent="0.35">
      <c r="AN234" t="s">
        <v>68</v>
      </c>
      <c r="AO234" t="s">
        <v>53</v>
      </c>
      <c r="AP234" s="55">
        <v>1.191E-2</v>
      </c>
      <c r="AQ234">
        <f t="shared" si="20"/>
        <v>-2.2599999999999998</v>
      </c>
      <c r="AR234">
        <f t="shared" si="21"/>
        <v>1.191E-2</v>
      </c>
    </row>
    <row r="235" spans="40:44" x14ac:dyDescent="0.35">
      <c r="AN235" t="s">
        <v>68</v>
      </c>
      <c r="AO235" t="s">
        <v>55</v>
      </c>
      <c r="AP235" s="55">
        <v>1.1599999999999999E-2</v>
      </c>
      <c r="AQ235">
        <f t="shared" si="20"/>
        <v>-2.27</v>
      </c>
      <c r="AR235">
        <f t="shared" si="21"/>
        <v>1.1599999999999999E-2</v>
      </c>
    </row>
    <row r="236" spans="40:44" x14ac:dyDescent="0.35">
      <c r="AN236" t="s">
        <v>68</v>
      </c>
      <c r="AO236" t="s">
        <v>57</v>
      </c>
      <c r="AP236" s="55">
        <v>1.1299999999999999E-2</v>
      </c>
      <c r="AQ236">
        <f t="shared" si="20"/>
        <v>-2.2799999999999998</v>
      </c>
      <c r="AR236">
        <f t="shared" si="21"/>
        <v>1.1299999999999999E-2</v>
      </c>
    </row>
    <row r="237" spans="40:44" x14ac:dyDescent="0.35">
      <c r="AN237" t="s">
        <v>68</v>
      </c>
      <c r="AO237" t="s">
        <v>59</v>
      </c>
      <c r="AP237" s="55">
        <v>1.1010000000000001E-2</v>
      </c>
      <c r="AQ237">
        <f t="shared" si="20"/>
        <v>-2.29</v>
      </c>
      <c r="AR237">
        <f t="shared" si="21"/>
        <v>1.1010000000000001E-2</v>
      </c>
    </row>
    <row r="238" spans="40:44" x14ac:dyDescent="0.35">
      <c r="AN238" t="s">
        <v>67</v>
      </c>
      <c r="AO238" t="s">
        <v>39</v>
      </c>
      <c r="AP238" s="55">
        <v>1.072E-2</v>
      </c>
      <c r="AQ238">
        <f t="shared" si="20"/>
        <v>-2.2999999999999998</v>
      </c>
      <c r="AR238">
        <f t="shared" si="21"/>
        <v>1.072E-2</v>
      </c>
    </row>
    <row r="239" spans="40:44" x14ac:dyDescent="0.35">
      <c r="AN239" t="s">
        <v>67</v>
      </c>
      <c r="AO239" t="s">
        <v>42</v>
      </c>
      <c r="AP239" s="55">
        <v>1.044E-2</v>
      </c>
      <c r="AQ239">
        <f t="shared" si="20"/>
        <v>-2.31</v>
      </c>
      <c r="AR239">
        <f t="shared" si="21"/>
        <v>1.044E-2</v>
      </c>
    </row>
    <row r="240" spans="40:44" x14ac:dyDescent="0.35">
      <c r="AN240" t="s">
        <v>67</v>
      </c>
      <c r="AO240" t="s">
        <v>45</v>
      </c>
      <c r="AP240" s="55">
        <v>1.017E-2</v>
      </c>
      <c r="AQ240">
        <f t="shared" si="20"/>
        <v>-2.3199999999999998</v>
      </c>
      <c r="AR240">
        <f t="shared" si="21"/>
        <v>1.017E-2</v>
      </c>
    </row>
    <row r="241" spans="40:44" x14ac:dyDescent="0.35">
      <c r="AN241" t="s">
        <v>67</v>
      </c>
      <c r="AO241" t="s">
        <v>47</v>
      </c>
      <c r="AP241" s="55">
        <v>9.9000000000000008E-3</v>
      </c>
      <c r="AQ241">
        <f t="shared" si="20"/>
        <v>-2.33</v>
      </c>
      <c r="AR241">
        <f t="shared" si="21"/>
        <v>9.9000000000000008E-3</v>
      </c>
    </row>
    <row r="242" spans="40:44" x14ac:dyDescent="0.35">
      <c r="AN242" t="s">
        <v>67</v>
      </c>
      <c r="AO242" t="s">
        <v>49</v>
      </c>
      <c r="AP242" s="55">
        <v>9.6399999999999993E-3</v>
      </c>
      <c r="AQ242">
        <f t="shared" si="20"/>
        <v>-2.34</v>
      </c>
      <c r="AR242">
        <f t="shared" si="21"/>
        <v>9.6399999999999993E-3</v>
      </c>
    </row>
    <row r="243" spans="40:44" x14ac:dyDescent="0.35">
      <c r="AN243" t="s">
        <v>67</v>
      </c>
      <c r="AO243" t="s">
        <v>51</v>
      </c>
      <c r="AP243" s="55">
        <v>9.3900000000000008E-3</v>
      </c>
      <c r="AQ243">
        <f t="shared" si="20"/>
        <v>-2.35</v>
      </c>
      <c r="AR243">
        <f t="shared" si="21"/>
        <v>9.3900000000000008E-3</v>
      </c>
    </row>
    <row r="244" spans="40:44" x14ac:dyDescent="0.35">
      <c r="AN244" t="s">
        <v>67</v>
      </c>
      <c r="AO244" t="s">
        <v>53</v>
      </c>
      <c r="AP244" s="55">
        <v>9.1400000000000006E-3</v>
      </c>
      <c r="AQ244">
        <f t="shared" si="20"/>
        <v>-2.36</v>
      </c>
      <c r="AR244">
        <f t="shared" si="21"/>
        <v>9.1400000000000006E-3</v>
      </c>
    </row>
    <row r="245" spans="40:44" x14ac:dyDescent="0.35">
      <c r="AN245" t="s">
        <v>67</v>
      </c>
      <c r="AO245" t="s">
        <v>55</v>
      </c>
      <c r="AP245" s="55">
        <v>8.8900000000000003E-3</v>
      </c>
      <c r="AQ245">
        <f t="shared" si="20"/>
        <v>-2.37</v>
      </c>
      <c r="AR245">
        <f t="shared" si="21"/>
        <v>8.8900000000000003E-3</v>
      </c>
    </row>
    <row r="246" spans="40:44" x14ac:dyDescent="0.35">
      <c r="AN246" t="s">
        <v>67</v>
      </c>
      <c r="AO246" t="s">
        <v>57</v>
      </c>
      <c r="AP246" s="55">
        <v>8.6599999999999993E-3</v>
      </c>
      <c r="AQ246">
        <f t="shared" si="20"/>
        <v>-2.38</v>
      </c>
      <c r="AR246">
        <f t="shared" si="21"/>
        <v>8.6599999999999993E-3</v>
      </c>
    </row>
    <row r="247" spans="40:44" x14ac:dyDescent="0.35">
      <c r="AN247" t="s">
        <v>67</v>
      </c>
      <c r="AO247" t="s">
        <v>59</v>
      </c>
      <c r="AP247" s="55">
        <v>8.4200000000000004E-3</v>
      </c>
      <c r="AQ247">
        <f t="shared" si="20"/>
        <v>-2.39</v>
      </c>
      <c r="AR247">
        <f t="shared" si="21"/>
        <v>8.4200000000000004E-3</v>
      </c>
    </row>
    <row r="248" spans="40:44" x14ac:dyDescent="0.35">
      <c r="AN248" t="s">
        <v>66</v>
      </c>
      <c r="AO248" t="s">
        <v>39</v>
      </c>
      <c r="AP248" s="55">
        <v>8.2000000000000007E-3</v>
      </c>
      <c r="AQ248">
        <f t="shared" si="20"/>
        <v>-2.4</v>
      </c>
      <c r="AR248">
        <f t="shared" si="21"/>
        <v>8.2000000000000007E-3</v>
      </c>
    </row>
    <row r="249" spans="40:44" x14ac:dyDescent="0.35">
      <c r="AN249" t="s">
        <v>66</v>
      </c>
      <c r="AO249" t="s">
        <v>42</v>
      </c>
      <c r="AP249" s="55">
        <v>7.9799999999999992E-3</v>
      </c>
      <c r="AQ249">
        <f t="shared" si="20"/>
        <v>-2.41</v>
      </c>
      <c r="AR249">
        <f t="shared" si="21"/>
        <v>7.9799999999999992E-3</v>
      </c>
    </row>
    <row r="250" spans="40:44" x14ac:dyDescent="0.35">
      <c r="AN250" t="s">
        <v>66</v>
      </c>
      <c r="AO250" t="s">
        <v>45</v>
      </c>
      <c r="AP250" s="55">
        <v>7.7600000000000004E-3</v>
      </c>
      <c r="AQ250">
        <f t="shared" si="20"/>
        <v>-2.42</v>
      </c>
      <c r="AR250">
        <f t="shared" si="21"/>
        <v>7.7600000000000004E-3</v>
      </c>
    </row>
    <row r="251" spans="40:44" x14ac:dyDescent="0.35">
      <c r="AN251" t="s">
        <v>66</v>
      </c>
      <c r="AO251" t="s">
        <v>47</v>
      </c>
      <c r="AP251" s="55">
        <v>7.5500000000000003E-3</v>
      </c>
      <c r="AQ251">
        <f t="shared" si="20"/>
        <v>-2.4300000000000002</v>
      </c>
      <c r="AR251">
        <f t="shared" si="21"/>
        <v>7.5500000000000003E-3</v>
      </c>
    </row>
    <row r="252" spans="40:44" x14ac:dyDescent="0.35">
      <c r="AN252" t="s">
        <v>66</v>
      </c>
      <c r="AO252" t="s">
        <v>49</v>
      </c>
      <c r="AP252" s="55">
        <v>7.3400000000000002E-3</v>
      </c>
      <c r="AQ252">
        <f t="shared" si="20"/>
        <v>-2.44</v>
      </c>
      <c r="AR252">
        <f t="shared" si="21"/>
        <v>7.3400000000000002E-3</v>
      </c>
    </row>
    <row r="253" spans="40:44" x14ac:dyDescent="0.35">
      <c r="AN253" t="s">
        <v>66</v>
      </c>
      <c r="AO253" t="s">
        <v>51</v>
      </c>
      <c r="AP253" s="55">
        <v>7.1399999999999996E-3</v>
      </c>
      <c r="AQ253">
        <f t="shared" si="20"/>
        <v>-2.4500000000000002</v>
      </c>
      <c r="AR253">
        <f t="shared" si="21"/>
        <v>7.1399999999999996E-3</v>
      </c>
    </row>
    <row r="254" spans="40:44" x14ac:dyDescent="0.35">
      <c r="AN254" t="s">
        <v>66</v>
      </c>
      <c r="AO254" t="s">
        <v>53</v>
      </c>
      <c r="AP254" s="55">
        <v>6.9499999999999996E-3</v>
      </c>
      <c r="AQ254">
        <f t="shared" si="20"/>
        <v>-2.46</v>
      </c>
      <c r="AR254">
        <f t="shared" si="21"/>
        <v>6.9499999999999996E-3</v>
      </c>
    </row>
    <row r="255" spans="40:44" x14ac:dyDescent="0.35">
      <c r="AN255" t="s">
        <v>66</v>
      </c>
      <c r="AO255" t="s">
        <v>55</v>
      </c>
      <c r="AP255" s="55">
        <v>6.7600000000000004E-3</v>
      </c>
      <c r="AQ255">
        <f t="shared" si="20"/>
        <v>-2.4700000000000002</v>
      </c>
      <c r="AR255">
        <f t="shared" si="21"/>
        <v>6.7600000000000004E-3</v>
      </c>
    </row>
    <row r="256" spans="40:44" x14ac:dyDescent="0.35">
      <c r="AN256" t="s">
        <v>66</v>
      </c>
      <c r="AO256" t="s">
        <v>57</v>
      </c>
      <c r="AP256" s="55">
        <v>6.5700000000000003E-3</v>
      </c>
      <c r="AQ256">
        <f t="shared" si="20"/>
        <v>-2.48</v>
      </c>
      <c r="AR256">
        <f t="shared" si="21"/>
        <v>6.5700000000000003E-3</v>
      </c>
    </row>
    <row r="257" spans="40:44" x14ac:dyDescent="0.35">
      <c r="AN257" t="s">
        <v>66</v>
      </c>
      <c r="AO257" t="s">
        <v>59</v>
      </c>
      <c r="AP257" s="55">
        <v>6.3899999999999998E-3</v>
      </c>
      <c r="AQ257">
        <f t="shared" si="20"/>
        <v>-2.4900000000000002</v>
      </c>
      <c r="AR257">
        <f t="shared" si="21"/>
        <v>6.3899999999999998E-3</v>
      </c>
    </row>
    <row r="258" spans="40:44" x14ac:dyDescent="0.35">
      <c r="AN258" t="s">
        <v>65</v>
      </c>
      <c r="AO258" t="s">
        <v>39</v>
      </c>
      <c r="AP258" s="55">
        <v>6.2100000000000002E-3</v>
      </c>
      <c r="AQ258">
        <f t="shared" si="20"/>
        <v>-2.5</v>
      </c>
      <c r="AR258">
        <f t="shared" si="21"/>
        <v>6.2100000000000002E-3</v>
      </c>
    </row>
    <row r="259" spans="40:44" x14ac:dyDescent="0.35">
      <c r="AN259" t="s">
        <v>65</v>
      </c>
      <c r="AO259" t="s">
        <v>42</v>
      </c>
      <c r="AP259" s="55">
        <v>6.0400000000000002E-3</v>
      </c>
      <c r="AQ259">
        <f t="shared" si="20"/>
        <v>-2.5099999999999998</v>
      </c>
      <c r="AR259">
        <f t="shared" si="21"/>
        <v>6.0400000000000002E-3</v>
      </c>
    </row>
    <row r="260" spans="40:44" x14ac:dyDescent="0.35">
      <c r="AN260" t="s">
        <v>65</v>
      </c>
      <c r="AO260" t="s">
        <v>45</v>
      </c>
      <c r="AP260" s="55">
        <v>5.8700000000000002E-3</v>
      </c>
      <c r="AQ260">
        <f t="shared" si="20"/>
        <v>-2.52</v>
      </c>
      <c r="AR260">
        <f t="shared" si="21"/>
        <v>5.8700000000000002E-3</v>
      </c>
    </row>
    <row r="261" spans="40:44" x14ac:dyDescent="0.35">
      <c r="AN261" t="s">
        <v>65</v>
      </c>
      <c r="AO261" t="s">
        <v>47</v>
      </c>
      <c r="AP261" s="55">
        <v>5.7000000000000002E-3</v>
      </c>
      <c r="AQ261">
        <f t="shared" si="20"/>
        <v>-2.5299999999999998</v>
      </c>
      <c r="AR261">
        <f t="shared" si="21"/>
        <v>5.7000000000000002E-3</v>
      </c>
    </row>
    <row r="262" spans="40:44" x14ac:dyDescent="0.35">
      <c r="AN262" t="s">
        <v>65</v>
      </c>
      <c r="AO262" t="s">
        <v>49</v>
      </c>
      <c r="AP262" s="55">
        <v>5.5399999999999998E-3</v>
      </c>
      <c r="AQ262">
        <f t="shared" si="20"/>
        <v>-2.54</v>
      </c>
      <c r="AR262">
        <f t="shared" si="21"/>
        <v>5.5399999999999998E-3</v>
      </c>
    </row>
    <row r="263" spans="40:44" x14ac:dyDescent="0.35">
      <c r="AN263" t="s">
        <v>65</v>
      </c>
      <c r="AO263" t="s">
        <v>51</v>
      </c>
      <c r="AP263" s="55">
        <v>5.3899999999999998E-3</v>
      </c>
      <c r="AQ263">
        <f t="shared" si="20"/>
        <v>-2.5499999999999998</v>
      </c>
      <c r="AR263">
        <f t="shared" si="21"/>
        <v>5.3899999999999998E-3</v>
      </c>
    </row>
    <row r="264" spans="40:44" x14ac:dyDescent="0.35">
      <c r="AN264" t="s">
        <v>65</v>
      </c>
      <c r="AO264" t="s">
        <v>53</v>
      </c>
      <c r="AP264" s="55">
        <v>5.2300000000000003E-3</v>
      </c>
      <c r="AQ264">
        <f t="shared" si="20"/>
        <v>-2.56</v>
      </c>
      <c r="AR264">
        <f t="shared" si="21"/>
        <v>5.2300000000000003E-3</v>
      </c>
    </row>
    <row r="265" spans="40:44" x14ac:dyDescent="0.35">
      <c r="AN265" t="s">
        <v>65</v>
      </c>
      <c r="AO265" t="s">
        <v>55</v>
      </c>
      <c r="AP265" s="55">
        <v>5.0800000000000003E-3</v>
      </c>
      <c r="AQ265">
        <f t="shared" si="20"/>
        <v>-2.57</v>
      </c>
      <c r="AR265">
        <f t="shared" si="21"/>
        <v>5.0800000000000003E-3</v>
      </c>
    </row>
    <row r="266" spans="40:44" x14ac:dyDescent="0.35">
      <c r="AN266" t="s">
        <v>65</v>
      </c>
      <c r="AO266" t="s">
        <v>57</v>
      </c>
      <c r="AP266" s="55">
        <v>4.9399999999999999E-3</v>
      </c>
      <c r="AQ266">
        <f t="shared" ref="AQ266:AQ329" si="22">ROUND(AQ265-0.01,2)</f>
        <v>-2.58</v>
      </c>
      <c r="AR266">
        <f t="shared" ref="AR266:AR329" si="23">AP266</f>
        <v>4.9399999999999999E-3</v>
      </c>
    </row>
    <row r="267" spans="40:44" x14ac:dyDescent="0.35">
      <c r="AN267" t="s">
        <v>65</v>
      </c>
      <c r="AO267" t="s">
        <v>59</v>
      </c>
      <c r="AP267" s="55">
        <v>4.7999999999999996E-3</v>
      </c>
      <c r="AQ267">
        <f t="shared" si="22"/>
        <v>-2.59</v>
      </c>
      <c r="AR267">
        <f t="shared" si="23"/>
        <v>4.7999999999999996E-3</v>
      </c>
    </row>
    <row r="268" spans="40:44" x14ac:dyDescent="0.35">
      <c r="AN268" t="s">
        <v>64</v>
      </c>
      <c r="AO268" t="s">
        <v>39</v>
      </c>
      <c r="AP268" s="55">
        <v>4.6600000000000001E-3</v>
      </c>
      <c r="AQ268">
        <f t="shared" si="22"/>
        <v>-2.6</v>
      </c>
      <c r="AR268">
        <f t="shared" si="23"/>
        <v>4.6600000000000001E-3</v>
      </c>
    </row>
    <row r="269" spans="40:44" x14ac:dyDescent="0.35">
      <c r="AN269" t="s">
        <v>64</v>
      </c>
      <c r="AO269" t="s">
        <v>42</v>
      </c>
      <c r="AP269" s="55">
        <v>4.5300000000000002E-3</v>
      </c>
      <c r="AQ269">
        <f t="shared" si="22"/>
        <v>-2.61</v>
      </c>
      <c r="AR269">
        <f t="shared" si="23"/>
        <v>4.5300000000000002E-3</v>
      </c>
    </row>
    <row r="270" spans="40:44" x14ac:dyDescent="0.35">
      <c r="AN270" t="s">
        <v>64</v>
      </c>
      <c r="AO270" t="s">
        <v>45</v>
      </c>
      <c r="AP270" s="55">
        <v>4.4000000000000003E-3</v>
      </c>
      <c r="AQ270">
        <f t="shared" si="22"/>
        <v>-2.62</v>
      </c>
      <c r="AR270">
        <f t="shared" si="23"/>
        <v>4.4000000000000003E-3</v>
      </c>
    </row>
    <row r="271" spans="40:44" x14ac:dyDescent="0.35">
      <c r="AN271" t="s">
        <v>64</v>
      </c>
      <c r="AO271" t="s">
        <v>47</v>
      </c>
      <c r="AP271" s="55">
        <v>4.2700000000000004E-3</v>
      </c>
      <c r="AQ271">
        <f t="shared" si="22"/>
        <v>-2.63</v>
      </c>
      <c r="AR271">
        <f t="shared" si="23"/>
        <v>4.2700000000000004E-3</v>
      </c>
    </row>
    <row r="272" spans="40:44" x14ac:dyDescent="0.35">
      <c r="AN272" t="s">
        <v>64</v>
      </c>
      <c r="AO272" t="s">
        <v>49</v>
      </c>
      <c r="AP272" s="55">
        <v>4.15E-3</v>
      </c>
      <c r="AQ272">
        <f t="shared" si="22"/>
        <v>-2.64</v>
      </c>
      <c r="AR272">
        <f t="shared" si="23"/>
        <v>4.15E-3</v>
      </c>
    </row>
    <row r="273" spans="40:44" x14ac:dyDescent="0.35">
      <c r="AN273" t="s">
        <v>64</v>
      </c>
      <c r="AO273" t="s">
        <v>51</v>
      </c>
      <c r="AP273" s="55">
        <v>4.0200000000000001E-3</v>
      </c>
      <c r="AQ273">
        <f t="shared" si="22"/>
        <v>-2.65</v>
      </c>
      <c r="AR273">
        <f t="shared" si="23"/>
        <v>4.0200000000000001E-3</v>
      </c>
    </row>
    <row r="274" spans="40:44" x14ac:dyDescent="0.35">
      <c r="AN274" t="s">
        <v>64</v>
      </c>
      <c r="AO274" t="s">
        <v>53</v>
      </c>
      <c r="AP274" s="55">
        <v>3.9100000000000003E-3</v>
      </c>
      <c r="AQ274">
        <f t="shared" si="22"/>
        <v>-2.66</v>
      </c>
      <c r="AR274">
        <f t="shared" si="23"/>
        <v>3.9100000000000003E-3</v>
      </c>
    </row>
    <row r="275" spans="40:44" x14ac:dyDescent="0.35">
      <c r="AN275" t="s">
        <v>64</v>
      </c>
      <c r="AO275" t="s">
        <v>55</v>
      </c>
      <c r="AP275" s="55">
        <v>3.79E-3</v>
      </c>
      <c r="AQ275">
        <f t="shared" si="22"/>
        <v>-2.67</v>
      </c>
      <c r="AR275">
        <f t="shared" si="23"/>
        <v>3.79E-3</v>
      </c>
    </row>
    <row r="276" spans="40:44" x14ac:dyDescent="0.35">
      <c r="AN276" t="s">
        <v>64</v>
      </c>
      <c r="AO276" t="s">
        <v>57</v>
      </c>
      <c r="AP276" s="55">
        <v>3.6800000000000001E-3</v>
      </c>
      <c r="AQ276">
        <f t="shared" si="22"/>
        <v>-2.68</v>
      </c>
      <c r="AR276">
        <f t="shared" si="23"/>
        <v>3.6800000000000001E-3</v>
      </c>
    </row>
    <row r="277" spans="40:44" x14ac:dyDescent="0.35">
      <c r="AN277" t="s">
        <v>64</v>
      </c>
      <c r="AO277" t="s">
        <v>59</v>
      </c>
      <c r="AP277" s="55">
        <v>3.5699999999999998E-3</v>
      </c>
      <c r="AQ277">
        <f t="shared" si="22"/>
        <v>-2.69</v>
      </c>
      <c r="AR277">
        <f t="shared" si="23"/>
        <v>3.5699999999999998E-3</v>
      </c>
    </row>
    <row r="278" spans="40:44" x14ac:dyDescent="0.35">
      <c r="AN278" t="s">
        <v>63</v>
      </c>
      <c r="AO278" t="s">
        <v>39</v>
      </c>
      <c r="AP278" s="55">
        <v>3.47E-3</v>
      </c>
      <c r="AQ278">
        <f t="shared" si="22"/>
        <v>-2.7</v>
      </c>
      <c r="AR278">
        <f t="shared" si="23"/>
        <v>3.47E-3</v>
      </c>
    </row>
    <row r="279" spans="40:44" x14ac:dyDescent="0.35">
      <c r="AN279" t="s">
        <v>63</v>
      </c>
      <c r="AO279" t="s">
        <v>42</v>
      </c>
      <c r="AP279" s="55">
        <v>3.3600000000000001E-3</v>
      </c>
      <c r="AQ279">
        <f t="shared" si="22"/>
        <v>-2.71</v>
      </c>
      <c r="AR279">
        <f t="shared" si="23"/>
        <v>3.3600000000000001E-3</v>
      </c>
    </row>
    <row r="280" spans="40:44" x14ac:dyDescent="0.35">
      <c r="AN280" t="s">
        <v>63</v>
      </c>
      <c r="AO280" t="s">
        <v>45</v>
      </c>
      <c r="AP280" s="55">
        <v>3.2599999999999999E-3</v>
      </c>
      <c r="AQ280">
        <f t="shared" si="22"/>
        <v>-2.72</v>
      </c>
      <c r="AR280">
        <f t="shared" si="23"/>
        <v>3.2599999999999999E-3</v>
      </c>
    </row>
    <row r="281" spans="40:44" x14ac:dyDescent="0.35">
      <c r="AN281" t="s">
        <v>63</v>
      </c>
      <c r="AO281" t="s">
        <v>47</v>
      </c>
      <c r="AP281" s="55">
        <v>3.1700000000000001E-3</v>
      </c>
      <c r="AQ281">
        <f t="shared" si="22"/>
        <v>-2.73</v>
      </c>
      <c r="AR281">
        <f t="shared" si="23"/>
        <v>3.1700000000000001E-3</v>
      </c>
    </row>
    <row r="282" spans="40:44" x14ac:dyDescent="0.35">
      <c r="AN282" t="s">
        <v>63</v>
      </c>
      <c r="AO282" t="s">
        <v>49</v>
      </c>
      <c r="AP282" s="55">
        <v>3.0699999999999998E-3</v>
      </c>
      <c r="AQ282">
        <f t="shared" si="22"/>
        <v>-2.74</v>
      </c>
      <c r="AR282">
        <f t="shared" si="23"/>
        <v>3.0699999999999998E-3</v>
      </c>
    </row>
    <row r="283" spans="40:44" x14ac:dyDescent="0.35">
      <c r="AN283" t="s">
        <v>63</v>
      </c>
      <c r="AO283" t="s">
        <v>51</v>
      </c>
      <c r="AP283" s="55">
        <v>2.98E-3</v>
      </c>
      <c r="AQ283">
        <f t="shared" si="22"/>
        <v>-2.75</v>
      </c>
      <c r="AR283">
        <f t="shared" si="23"/>
        <v>2.98E-3</v>
      </c>
    </row>
    <row r="284" spans="40:44" x14ac:dyDescent="0.35">
      <c r="AN284" t="s">
        <v>63</v>
      </c>
      <c r="AO284" t="s">
        <v>53</v>
      </c>
      <c r="AP284" s="55">
        <v>2.8900000000000002E-3</v>
      </c>
      <c r="AQ284">
        <f t="shared" si="22"/>
        <v>-2.76</v>
      </c>
      <c r="AR284">
        <f t="shared" si="23"/>
        <v>2.8900000000000002E-3</v>
      </c>
    </row>
    <row r="285" spans="40:44" x14ac:dyDescent="0.35">
      <c r="AN285" t="s">
        <v>63</v>
      </c>
      <c r="AO285" t="s">
        <v>55</v>
      </c>
      <c r="AP285" s="55">
        <v>2.8E-3</v>
      </c>
      <c r="AQ285">
        <f t="shared" si="22"/>
        <v>-2.77</v>
      </c>
      <c r="AR285">
        <f t="shared" si="23"/>
        <v>2.8E-3</v>
      </c>
    </row>
    <row r="286" spans="40:44" x14ac:dyDescent="0.35">
      <c r="AN286" t="s">
        <v>63</v>
      </c>
      <c r="AO286" t="s">
        <v>57</v>
      </c>
      <c r="AP286" s="55">
        <v>2.7200000000000002E-3</v>
      </c>
      <c r="AQ286">
        <f t="shared" si="22"/>
        <v>-2.78</v>
      </c>
      <c r="AR286">
        <f t="shared" si="23"/>
        <v>2.7200000000000002E-3</v>
      </c>
    </row>
    <row r="287" spans="40:44" x14ac:dyDescent="0.35">
      <c r="AN287" t="s">
        <v>63</v>
      </c>
      <c r="AO287" t="s">
        <v>59</v>
      </c>
      <c r="AP287" s="55">
        <v>2.64E-3</v>
      </c>
      <c r="AQ287">
        <f t="shared" si="22"/>
        <v>-2.79</v>
      </c>
      <c r="AR287">
        <f t="shared" si="23"/>
        <v>2.64E-3</v>
      </c>
    </row>
    <row r="288" spans="40:44" x14ac:dyDescent="0.35">
      <c r="AN288" t="s">
        <v>62</v>
      </c>
      <c r="AO288" t="s">
        <v>39</v>
      </c>
      <c r="AP288" s="55">
        <v>2.5600000000000002E-3</v>
      </c>
      <c r="AQ288">
        <f t="shared" si="22"/>
        <v>-2.8</v>
      </c>
      <c r="AR288">
        <f t="shared" si="23"/>
        <v>2.5600000000000002E-3</v>
      </c>
    </row>
    <row r="289" spans="40:44" x14ac:dyDescent="0.35">
      <c r="AN289" t="s">
        <v>62</v>
      </c>
      <c r="AO289" t="s">
        <v>42</v>
      </c>
      <c r="AP289" s="55">
        <v>2.48E-3</v>
      </c>
      <c r="AQ289">
        <f t="shared" si="22"/>
        <v>-2.81</v>
      </c>
      <c r="AR289">
        <f t="shared" si="23"/>
        <v>2.48E-3</v>
      </c>
    </row>
    <row r="290" spans="40:44" x14ac:dyDescent="0.35">
      <c r="AN290" t="s">
        <v>62</v>
      </c>
      <c r="AO290" t="s">
        <v>45</v>
      </c>
      <c r="AP290" s="55">
        <v>2.3999999999999998E-3</v>
      </c>
      <c r="AQ290">
        <f t="shared" si="22"/>
        <v>-2.82</v>
      </c>
      <c r="AR290">
        <f t="shared" si="23"/>
        <v>2.3999999999999998E-3</v>
      </c>
    </row>
    <row r="291" spans="40:44" x14ac:dyDescent="0.35">
      <c r="AN291" t="s">
        <v>62</v>
      </c>
      <c r="AO291" t="s">
        <v>47</v>
      </c>
      <c r="AP291" s="55">
        <v>2.33E-3</v>
      </c>
      <c r="AQ291">
        <f t="shared" si="22"/>
        <v>-2.83</v>
      </c>
      <c r="AR291">
        <f t="shared" si="23"/>
        <v>2.33E-3</v>
      </c>
    </row>
    <row r="292" spans="40:44" x14ac:dyDescent="0.35">
      <c r="AN292" t="s">
        <v>62</v>
      </c>
      <c r="AO292" t="s">
        <v>49</v>
      </c>
      <c r="AP292" s="55">
        <v>2.2599999999999999E-3</v>
      </c>
      <c r="AQ292">
        <f t="shared" si="22"/>
        <v>-2.84</v>
      </c>
      <c r="AR292">
        <f t="shared" si="23"/>
        <v>2.2599999999999999E-3</v>
      </c>
    </row>
    <row r="293" spans="40:44" x14ac:dyDescent="0.35">
      <c r="AN293" t="s">
        <v>62</v>
      </c>
      <c r="AO293" t="s">
        <v>51</v>
      </c>
      <c r="AP293" s="55">
        <v>2.1900000000000001E-3</v>
      </c>
      <c r="AQ293">
        <f t="shared" si="22"/>
        <v>-2.85</v>
      </c>
      <c r="AR293">
        <f t="shared" si="23"/>
        <v>2.1900000000000001E-3</v>
      </c>
    </row>
    <row r="294" spans="40:44" x14ac:dyDescent="0.35">
      <c r="AN294" t="s">
        <v>62</v>
      </c>
      <c r="AO294" t="s">
        <v>53</v>
      </c>
      <c r="AP294" s="55">
        <v>2.1199999999999999E-3</v>
      </c>
      <c r="AQ294">
        <f t="shared" si="22"/>
        <v>-2.86</v>
      </c>
      <c r="AR294">
        <f t="shared" si="23"/>
        <v>2.1199999999999999E-3</v>
      </c>
    </row>
    <row r="295" spans="40:44" x14ac:dyDescent="0.35">
      <c r="AN295" t="s">
        <v>62</v>
      </c>
      <c r="AO295" t="s">
        <v>55</v>
      </c>
      <c r="AP295" s="55">
        <v>2.0500000000000002E-3</v>
      </c>
      <c r="AQ295">
        <f t="shared" si="22"/>
        <v>-2.87</v>
      </c>
      <c r="AR295">
        <f t="shared" si="23"/>
        <v>2.0500000000000002E-3</v>
      </c>
    </row>
    <row r="296" spans="40:44" x14ac:dyDescent="0.35">
      <c r="AN296" t="s">
        <v>62</v>
      </c>
      <c r="AO296" t="s">
        <v>57</v>
      </c>
      <c r="AP296" s="55">
        <v>1.99E-3</v>
      </c>
      <c r="AQ296">
        <f t="shared" si="22"/>
        <v>-2.88</v>
      </c>
      <c r="AR296">
        <f t="shared" si="23"/>
        <v>1.99E-3</v>
      </c>
    </row>
    <row r="297" spans="40:44" x14ac:dyDescent="0.35">
      <c r="AN297" t="s">
        <v>62</v>
      </c>
      <c r="AO297" t="s">
        <v>59</v>
      </c>
      <c r="AP297" s="55">
        <v>1.9300000000000001E-3</v>
      </c>
      <c r="AQ297">
        <f t="shared" si="22"/>
        <v>-2.89</v>
      </c>
      <c r="AR297">
        <f t="shared" si="23"/>
        <v>1.9300000000000001E-3</v>
      </c>
    </row>
    <row r="298" spans="40:44" x14ac:dyDescent="0.35">
      <c r="AN298" t="s">
        <v>60</v>
      </c>
      <c r="AO298" t="s">
        <v>39</v>
      </c>
      <c r="AP298" s="55">
        <v>1.8699999999999999E-3</v>
      </c>
      <c r="AQ298">
        <f t="shared" si="22"/>
        <v>-2.9</v>
      </c>
      <c r="AR298">
        <f t="shared" si="23"/>
        <v>1.8699999999999999E-3</v>
      </c>
    </row>
    <row r="299" spans="40:44" x14ac:dyDescent="0.35">
      <c r="AN299" t="s">
        <v>60</v>
      </c>
      <c r="AO299" t="s">
        <v>42</v>
      </c>
      <c r="AP299" s="55">
        <v>1.81E-3</v>
      </c>
      <c r="AQ299">
        <f t="shared" si="22"/>
        <v>-2.91</v>
      </c>
      <c r="AR299">
        <f t="shared" si="23"/>
        <v>1.81E-3</v>
      </c>
    </row>
    <row r="300" spans="40:44" x14ac:dyDescent="0.35">
      <c r="AN300" t="s">
        <v>60</v>
      </c>
      <c r="AO300" t="s">
        <v>45</v>
      </c>
      <c r="AP300" s="55">
        <v>1.75E-3</v>
      </c>
      <c r="AQ300">
        <f t="shared" si="22"/>
        <v>-2.92</v>
      </c>
      <c r="AR300">
        <f t="shared" si="23"/>
        <v>1.75E-3</v>
      </c>
    </row>
    <row r="301" spans="40:44" x14ac:dyDescent="0.35">
      <c r="AN301" t="s">
        <v>60</v>
      </c>
      <c r="AO301" t="s">
        <v>47</v>
      </c>
      <c r="AP301" s="55">
        <v>1.6900000000000001E-3</v>
      </c>
      <c r="AQ301">
        <f t="shared" si="22"/>
        <v>-2.93</v>
      </c>
      <c r="AR301">
        <f t="shared" si="23"/>
        <v>1.6900000000000001E-3</v>
      </c>
    </row>
    <row r="302" spans="40:44" x14ac:dyDescent="0.35">
      <c r="AN302" t="s">
        <v>60</v>
      </c>
      <c r="AO302" t="s">
        <v>49</v>
      </c>
      <c r="AP302" s="55">
        <v>1.64E-3</v>
      </c>
      <c r="AQ302">
        <f t="shared" si="22"/>
        <v>-2.94</v>
      </c>
      <c r="AR302">
        <f t="shared" si="23"/>
        <v>1.64E-3</v>
      </c>
    </row>
    <row r="303" spans="40:44" x14ac:dyDescent="0.35">
      <c r="AN303" t="s">
        <v>60</v>
      </c>
      <c r="AO303" t="s">
        <v>51</v>
      </c>
      <c r="AP303" s="55">
        <v>1.5900000000000001E-3</v>
      </c>
      <c r="AQ303">
        <f t="shared" si="22"/>
        <v>-2.95</v>
      </c>
      <c r="AR303">
        <f t="shared" si="23"/>
        <v>1.5900000000000001E-3</v>
      </c>
    </row>
    <row r="304" spans="40:44" x14ac:dyDescent="0.35">
      <c r="AN304" t="s">
        <v>60</v>
      </c>
      <c r="AO304" t="s">
        <v>53</v>
      </c>
      <c r="AP304" s="55">
        <v>1.5399999999999999E-3</v>
      </c>
      <c r="AQ304">
        <f t="shared" si="22"/>
        <v>-2.96</v>
      </c>
      <c r="AR304">
        <f t="shared" si="23"/>
        <v>1.5399999999999999E-3</v>
      </c>
    </row>
    <row r="305" spans="40:44" x14ac:dyDescent="0.35">
      <c r="AN305" t="s">
        <v>60</v>
      </c>
      <c r="AO305" t="s">
        <v>55</v>
      </c>
      <c r="AP305" s="55">
        <v>1.49E-3</v>
      </c>
      <c r="AQ305">
        <f t="shared" si="22"/>
        <v>-2.97</v>
      </c>
      <c r="AR305">
        <f t="shared" si="23"/>
        <v>1.49E-3</v>
      </c>
    </row>
    <row r="306" spans="40:44" x14ac:dyDescent="0.35">
      <c r="AN306" t="s">
        <v>60</v>
      </c>
      <c r="AO306" t="s">
        <v>57</v>
      </c>
      <c r="AP306" s="55">
        <v>1.4400000000000001E-3</v>
      </c>
      <c r="AQ306">
        <f t="shared" si="22"/>
        <v>-2.98</v>
      </c>
      <c r="AR306">
        <f t="shared" si="23"/>
        <v>1.4400000000000001E-3</v>
      </c>
    </row>
    <row r="307" spans="40:44" x14ac:dyDescent="0.35">
      <c r="AN307" t="s">
        <v>60</v>
      </c>
      <c r="AO307" t="s">
        <v>59</v>
      </c>
      <c r="AP307" s="55">
        <v>1.39E-3</v>
      </c>
      <c r="AQ307">
        <f t="shared" si="22"/>
        <v>-2.99</v>
      </c>
      <c r="AR307">
        <f t="shared" si="23"/>
        <v>1.39E-3</v>
      </c>
    </row>
    <row r="308" spans="40:44" x14ac:dyDescent="0.35">
      <c r="AN308" t="s">
        <v>58</v>
      </c>
      <c r="AO308" t="s">
        <v>39</v>
      </c>
      <c r="AP308" s="55">
        <v>1.3500000000000001E-3</v>
      </c>
      <c r="AQ308">
        <f t="shared" si="22"/>
        <v>-3</v>
      </c>
      <c r="AR308">
        <f t="shared" si="23"/>
        <v>1.3500000000000001E-3</v>
      </c>
    </row>
    <row r="309" spans="40:44" x14ac:dyDescent="0.35">
      <c r="AN309" t="s">
        <v>58</v>
      </c>
      <c r="AO309" t="s">
        <v>42</v>
      </c>
      <c r="AP309" s="55">
        <v>1.31E-3</v>
      </c>
      <c r="AQ309">
        <f t="shared" si="22"/>
        <v>-3.01</v>
      </c>
      <c r="AR309">
        <f t="shared" si="23"/>
        <v>1.31E-3</v>
      </c>
    </row>
    <row r="310" spans="40:44" x14ac:dyDescent="0.35">
      <c r="AN310" t="s">
        <v>58</v>
      </c>
      <c r="AO310" t="s">
        <v>45</v>
      </c>
      <c r="AP310" s="55">
        <v>1.2600000000000001E-3</v>
      </c>
      <c r="AQ310">
        <f t="shared" si="22"/>
        <v>-3.02</v>
      </c>
      <c r="AR310">
        <f t="shared" si="23"/>
        <v>1.2600000000000001E-3</v>
      </c>
    </row>
    <row r="311" spans="40:44" x14ac:dyDescent="0.35">
      <c r="AN311" t="s">
        <v>58</v>
      </c>
      <c r="AO311" t="s">
        <v>47</v>
      </c>
      <c r="AP311" s="55">
        <v>1.2199999999999999E-3</v>
      </c>
      <c r="AQ311">
        <f t="shared" si="22"/>
        <v>-3.03</v>
      </c>
      <c r="AR311">
        <f t="shared" si="23"/>
        <v>1.2199999999999999E-3</v>
      </c>
    </row>
    <row r="312" spans="40:44" x14ac:dyDescent="0.35">
      <c r="AN312" t="s">
        <v>58</v>
      </c>
      <c r="AO312" t="s">
        <v>49</v>
      </c>
      <c r="AP312" s="55">
        <v>1.1800000000000001E-3</v>
      </c>
      <c r="AQ312">
        <f t="shared" si="22"/>
        <v>-3.04</v>
      </c>
      <c r="AR312">
        <f t="shared" si="23"/>
        <v>1.1800000000000001E-3</v>
      </c>
    </row>
    <row r="313" spans="40:44" x14ac:dyDescent="0.35">
      <c r="AN313" t="s">
        <v>58</v>
      </c>
      <c r="AO313" t="s">
        <v>51</v>
      </c>
      <c r="AP313" s="55">
        <v>1.14E-3</v>
      </c>
      <c r="AQ313">
        <f t="shared" si="22"/>
        <v>-3.05</v>
      </c>
      <c r="AR313">
        <f t="shared" si="23"/>
        <v>1.14E-3</v>
      </c>
    </row>
    <row r="314" spans="40:44" x14ac:dyDescent="0.35">
      <c r="AN314" t="s">
        <v>58</v>
      </c>
      <c r="AO314" t="s">
        <v>53</v>
      </c>
      <c r="AP314" s="55">
        <v>1.1100000000000001E-3</v>
      </c>
      <c r="AQ314">
        <f t="shared" si="22"/>
        <v>-3.06</v>
      </c>
      <c r="AR314">
        <f t="shared" si="23"/>
        <v>1.1100000000000001E-3</v>
      </c>
    </row>
    <row r="315" spans="40:44" x14ac:dyDescent="0.35">
      <c r="AN315" t="s">
        <v>58</v>
      </c>
      <c r="AO315" t="s">
        <v>55</v>
      </c>
      <c r="AP315" s="55">
        <v>1.07E-3</v>
      </c>
      <c r="AQ315">
        <f t="shared" si="22"/>
        <v>-3.07</v>
      </c>
      <c r="AR315">
        <f t="shared" si="23"/>
        <v>1.07E-3</v>
      </c>
    </row>
    <row r="316" spans="40:44" x14ac:dyDescent="0.35">
      <c r="AN316" t="s">
        <v>58</v>
      </c>
      <c r="AO316" t="s">
        <v>57</v>
      </c>
      <c r="AP316" s="55">
        <v>1.0399999999999999E-3</v>
      </c>
      <c r="AQ316">
        <f t="shared" si="22"/>
        <v>-3.08</v>
      </c>
      <c r="AR316">
        <f t="shared" si="23"/>
        <v>1.0399999999999999E-3</v>
      </c>
    </row>
    <row r="317" spans="40:44" x14ac:dyDescent="0.35">
      <c r="AN317" t="s">
        <v>58</v>
      </c>
      <c r="AO317" t="s">
        <v>59</v>
      </c>
      <c r="AP317" s="55">
        <v>1E-3</v>
      </c>
      <c r="AQ317">
        <f t="shared" si="22"/>
        <v>-3.09</v>
      </c>
      <c r="AR317">
        <f t="shared" si="23"/>
        <v>1E-3</v>
      </c>
    </row>
    <row r="318" spans="40:44" x14ac:dyDescent="0.35">
      <c r="AN318" t="s">
        <v>56</v>
      </c>
      <c r="AO318" t="s">
        <v>39</v>
      </c>
      <c r="AP318" s="55">
        <v>9.7000000000000005E-4</v>
      </c>
      <c r="AQ318">
        <f t="shared" si="22"/>
        <v>-3.1</v>
      </c>
      <c r="AR318">
        <f t="shared" si="23"/>
        <v>9.7000000000000005E-4</v>
      </c>
    </row>
    <row r="319" spans="40:44" x14ac:dyDescent="0.35">
      <c r="AN319" t="s">
        <v>56</v>
      </c>
      <c r="AO319" t="s">
        <v>42</v>
      </c>
      <c r="AP319" s="55">
        <v>9.3999999999999997E-4</v>
      </c>
      <c r="AQ319">
        <f t="shared" si="22"/>
        <v>-3.11</v>
      </c>
      <c r="AR319">
        <f t="shared" si="23"/>
        <v>9.3999999999999997E-4</v>
      </c>
    </row>
    <row r="320" spans="40:44" x14ac:dyDescent="0.35">
      <c r="AN320" t="s">
        <v>56</v>
      </c>
      <c r="AO320" t="s">
        <v>45</v>
      </c>
      <c r="AP320" s="55">
        <v>8.9999999999999998E-4</v>
      </c>
      <c r="AQ320">
        <f t="shared" si="22"/>
        <v>-3.12</v>
      </c>
      <c r="AR320">
        <f t="shared" si="23"/>
        <v>8.9999999999999998E-4</v>
      </c>
    </row>
    <row r="321" spans="40:44" x14ac:dyDescent="0.35">
      <c r="AN321" t="s">
        <v>56</v>
      </c>
      <c r="AO321" t="s">
        <v>47</v>
      </c>
      <c r="AP321" s="55">
        <v>8.7000000000000001E-4</v>
      </c>
      <c r="AQ321">
        <f t="shared" si="22"/>
        <v>-3.13</v>
      </c>
      <c r="AR321">
        <f t="shared" si="23"/>
        <v>8.7000000000000001E-4</v>
      </c>
    </row>
    <row r="322" spans="40:44" x14ac:dyDescent="0.35">
      <c r="AN322" t="s">
        <v>56</v>
      </c>
      <c r="AO322" t="s">
        <v>49</v>
      </c>
      <c r="AP322" s="55">
        <v>8.4000000000000003E-4</v>
      </c>
      <c r="AQ322">
        <f t="shared" si="22"/>
        <v>-3.14</v>
      </c>
      <c r="AR322">
        <f t="shared" si="23"/>
        <v>8.4000000000000003E-4</v>
      </c>
    </row>
    <row r="323" spans="40:44" x14ac:dyDescent="0.35">
      <c r="AN323" t="s">
        <v>56</v>
      </c>
      <c r="AO323" t="s">
        <v>51</v>
      </c>
      <c r="AP323" s="55">
        <v>8.1999999999999998E-4</v>
      </c>
      <c r="AQ323">
        <f t="shared" si="22"/>
        <v>-3.15</v>
      </c>
      <c r="AR323">
        <f t="shared" si="23"/>
        <v>8.1999999999999998E-4</v>
      </c>
    </row>
    <row r="324" spans="40:44" x14ac:dyDescent="0.35">
      <c r="AN324" t="s">
        <v>56</v>
      </c>
      <c r="AO324" t="s">
        <v>53</v>
      </c>
      <c r="AP324" s="55">
        <v>7.9000000000000001E-4</v>
      </c>
      <c r="AQ324">
        <f t="shared" si="22"/>
        <v>-3.16</v>
      </c>
      <c r="AR324">
        <f t="shared" si="23"/>
        <v>7.9000000000000001E-4</v>
      </c>
    </row>
    <row r="325" spans="40:44" x14ac:dyDescent="0.35">
      <c r="AN325" t="s">
        <v>56</v>
      </c>
      <c r="AO325" t="s">
        <v>55</v>
      </c>
      <c r="AP325" s="55">
        <v>7.6000000000000004E-4</v>
      </c>
      <c r="AQ325">
        <f t="shared" si="22"/>
        <v>-3.17</v>
      </c>
      <c r="AR325">
        <f t="shared" si="23"/>
        <v>7.6000000000000004E-4</v>
      </c>
    </row>
    <row r="326" spans="40:44" x14ac:dyDescent="0.35">
      <c r="AN326" t="s">
        <v>56</v>
      </c>
      <c r="AO326" t="s">
        <v>57</v>
      </c>
      <c r="AP326" s="55">
        <v>7.3999999999999999E-4</v>
      </c>
      <c r="AQ326">
        <f t="shared" si="22"/>
        <v>-3.18</v>
      </c>
      <c r="AR326">
        <f t="shared" si="23"/>
        <v>7.3999999999999999E-4</v>
      </c>
    </row>
    <row r="327" spans="40:44" x14ac:dyDescent="0.35">
      <c r="AN327" t="s">
        <v>56</v>
      </c>
      <c r="AO327" t="s">
        <v>59</v>
      </c>
      <c r="AP327" s="55">
        <v>7.1000000000000002E-4</v>
      </c>
      <c r="AQ327">
        <f t="shared" si="22"/>
        <v>-3.19</v>
      </c>
      <c r="AR327">
        <f t="shared" si="23"/>
        <v>7.1000000000000002E-4</v>
      </c>
    </row>
    <row r="328" spans="40:44" x14ac:dyDescent="0.35">
      <c r="AN328" t="s">
        <v>54</v>
      </c>
      <c r="AO328" t="s">
        <v>39</v>
      </c>
      <c r="AP328" s="55">
        <v>6.8999999999999997E-4</v>
      </c>
      <c r="AQ328">
        <f t="shared" si="22"/>
        <v>-3.2</v>
      </c>
      <c r="AR328">
        <f t="shared" si="23"/>
        <v>6.8999999999999997E-4</v>
      </c>
    </row>
    <row r="329" spans="40:44" x14ac:dyDescent="0.35">
      <c r="AN329" t="s">
        <v>54</v>
      </c>
      <c r="AO329" t="s">
        <v>42</v>
      </c>
      <c r="AP329" s="55">
        <v>6.6E-4</v>
      </c>
      <c r="AQ329">
        <f t="shared" si="22"/>
        <v>-3.21</v>
      </c>
      <c r="AR329">
        <f t="shared" si="23"/>
        <v>6.6E-4</v>
      </c>
    </row>
    <row r="330" spans="40:44" x14ac:dyDescent="0.35">
      <c r="AN330" t="s">
        <v>54</v>
      </c>
      <c r="AO330" t="s">
        <v>45</v>
      </c>
      <c r="AP330" s="55">
        <v>6.4000000000000005E-4</v>
      </c>
      <c r="AQ330">
        <f t="shared" ref="AQ330:AQ393" si="24">ROUND(AQ329-0.01,2)</f>
        <v>-3.22</v>
      </c>
      <c r="AR330">
        <f t="shared" ref="AR330:AR393" si="25">AP330</f>
        <v>6.4000000000000005E-4</v>
      </c>
    </row>
    <row r="331" spans="40:44" x14ac:dyDescent="0.35">
      <c r="AN331" t="s">
        <v>54</v>
      </c>
      <c r="AO331" t="s">
        <v>47</v>
      </c>
      <c r="AP331" s="55">
        <v>6.2E-4</v>
      </c>
      <c r="AQ331">
        <f t="shared" si="24"/>
        <v>-3.23</v>
      </c>
      <c r="AR331">
        <f t="shared" si="25"/>
        <v>6.2E-4</v>
      </c>
    </row>
    <row r="332" spans="40:44" x14ac:dyDescent="0.35">
      <c r="AN332" t="s">
        <v>54</v>
      </c>
      <c r="AO332" t="s">
        <v>49</v>
      </c>
      <c r="AP332" s="55">
        <v>5.9999999999999995E-4</v>
      </c>
      <c r="AQ332">
        <f t="shared" si="24"/>
        <v>-3.24</v>
      </c>
      <c r="AR332">
        <f t="shared" si="25"/>
        <v>5.9999999999999995E-4</v>
      </c>
    </row>
    <row r="333" spans="40:44" x14ac:dyDescent="0.35">
      <c r="AN333" t="s">
        <v>54</v>
      </c>
      <c r="AO333" t="s">
        <v>51</v>
      </c>
      <c r="AP333" s="55">
        <v>5.8E-4</v>
      </c>
      <c r="AQ333">
        <f t="shared" si="24"/>
        <v>-3.25</v>
      </c>
      <c r="AR333">
        <f t="shared" si="25"/>
        <v>5.8E-4</v>
      </c>
    </row>
    <row r="334" spans="40:44" x14ac:dyDescent="0.35">
      <c r="AN334" t="s">
        <v>54</v>
      </c>
      <c r="AO334" t="s">
        <v>53</v>
      </c>
      <c r="AP334" s="55">
        <v>5.5999999999999995E-4</v>
      </c>
      <c r="AQ334">
        <f t="shared" si="24"/>
        <v>-3.26</v>
      </c>
      <c r="AR334">
        <f t="shared" si="25"/>
        <v>5.5999999999999995E-4</v>
      </c>
    </row>
    <row r="335" spans="40:44" x14ac:dyDescent="0.35">
      <c r="AN335" t="s">
        <v>54</v>
      </c>
      <c r="AO335" t="s">
        <v>55</v>
      </c>
      <c r="AP335" s="55">
        <v>5.4000000000000001E-4</v>
      </c>
      <c r="AQ335">
        <f t="shared" si="24"/>
        <v>-3.27</v>
      </c>
      <c r="AR335">
        <f t="shared" si="25"/>
        <v>5.4000000000000001E-4</v>
      </c>
    </row>
    <row r="336" spans="40:44" x14ac:dyDescent="0.35">
      <c r="AN336" t="s">
        <v>54</v>
      </c>
      <c r="AO336" t="s">
        <v>57</v>
      </c>
      <c r="AP336" s="55">
        <v>5.1999999999999995E-4</v>
      </c>
      <c r="AQ336">
        <f t="shared" si="24"/>
        <v>-3.28</v>
      </c>
      <c r="AR336">
        <f t="shared" si="25"/>
        <v>5.1999999999999995E-4</v>
      </c>
    </row>
    <row r="337" spans="40:44" x14ac:dyDescent="0.35">
      <c r="AN337" t="s">
        <v>54</v>
      </c>
      <c r="AO337" t="s">
        <v>59</v>
      </c>
      <c r="AP337" s="55">
        <v>5.0000000000000001E-4</v>
      </c>
      <c r="AQ337">
        <f t="shared" si="24"/>
        <v>-3.29</v>
      </c>
      <c r="AR337">
        <f t="shared" si="25"/>
        <v>5.0000000000000001E-4</v>
      </c>
    </row>
    <row r="338" spans="40:44" x14ac:dyDescent="0.35">
      <c r="AN338" t="s">
        <v>52</v>
      </c>
      <c r="AO338" t="s">
        <v>39</v>
      </c>
      <c r="AP338" s="55">
        <v>4.8000000000000001E-4</v>
      </c>
      <c r="AQ338">
        <f t="shared" si="24"/>
        <v>-3.3</v>
      </c>
      <c r="AR338">
        <f t="shared" si="25"/>
        <v>4.8000000000000001E-4</v>
      </c>
    </row>
    <row r="339" spans="40:44" x14ac:dyDescent="0.35">
      <c r="AN339" t="s">
        <v>52</v>
      </c>
      <c r="AO339" t="s">
        <v>42</v>
      </c>
      <c r="AP339" s="55">
        <v>4.6999999999999999E-4</v>
      </c>
      <c r="AQ339">
        <f t="shared" si="24"/>
        <v>-3.31</v>
      </c>
      <c r="AR339">
        <f t="shared" si="25"/>
        <v>4.6999999999999999E-4</v>
      </c>
    </row>
    <row r="340" spans="40:44" x14ac:dyDescent="0.35">
      <c r="AN340" t="s">
        <v>52</v>
      </c>
      <c r="AO340" t="s">
        <v>45</v>
      </c>
      <c r="AP340" s="55">
        <v>4.4999999999999999E-4</v>
      </c>
      <c r="AQ340">
        <f t="shared" si="24"/>
        <v>-3.32</v>
      </c>
      <c r="AR340">
        <f t="shared" si="25"/>
        <v>4.4999999999999999E-4</v>
      </c>
    </row>
    <row r="341" spans="40:44" x14ac:dyDescent="0.35">
      <c r="AN341" t="s">
        <v>52</v>
      </c>
      <c r="AO341" t="s">
        <v>47</v>
      </c>
      <c r="AP341" s="55">
        <v>4.2999999999999999E-4</v>
      </c>
      <c r="AQ341">
        <f t="shared" si="24"/>
        <v>-3.33</v>
      </c>
      <c r="AR341">
        <f t="shared" si="25"/>
        <v>4.2999999999999999E-4</v>
      </c>
    </row>
    <row r="342" spans="40:44" x14ac:dyDescent="0.35">
      <c r="AN342" t="s">
        <v>52</v>
      </c>
      <c r="AO342" t="s">
        <v>49</v>
      </c>
      <c r="AP342" s="55">
        <v>4.2000000000000002E-4</v>
      </c>
      <c r="AQ342">
        <f t="shared" si="24"/>
        <v>-3.34</v>
      </c>
      <c r="AR342">
        <f t="shared" si="25"/>
        <v>4.2000000000000002E-4</v>
      </c>
    </row>
    <row r="343" spans="40:44" x14ac:dyDescent="0.35">
      <c r="AN343" t="s">
        <v>52</v>
      </c>
      <c r="AO343" t="s">
        <v>51</v>
      </c>
      <c r="AP343" s="55">
        <v>4.0000000000000002E-4</v>
      </c>
      <c r="AQ343">
        <f t="shared" si="24"/>
        <v>-3.35</v>
      </c>
      <c r="AR343">
        <f t="shared" si="25"/>
        <v>4.0000000000000002E-4</v>
      </c>
    </row>
    <row r="344" spans="40:44" x14ac:dyDescent="0.35">
      <c r="AN344" t="s">
        <v>52</v>
      </c>
      <c r="AO344" t="s">
        <v>53</v>
      </c>
      <c r="AP344" s="55">
        <v>3.8999999999999999E-4</v>
      </c>
      <c r="AQ344">
        <f t="shared" si="24"/>
        <v>-3.36</v>
      </c>
      <c r="AR344">
        <f t="shared" si="25"/>
        <v>3.8999999999999999E-4</v>
      </c>
    </row>
    <row r="345" spans="40:44" x14ac:dyDescent="0.35">
      <c r="AN345" t="s">
        <v>52</v>
      </c>
      <c r="AO345" t="s">
        <v>55</v>
      </c>
      <c r="AP345" s="55">
        <v>3.8000000000000002E-4</v>
      </c>
      <c r="AQ345">
        <f t="shared" si="24"/>
        <v>-3.37</v>
      </c>
      <c r="AR345">
        <f t="shared" si="25"/>
        <v>3.8000000000000002E-4</v>
      </c>
    </row>
    <row r="346" spans="40:44" x14ac:dyDescent="0.35">
      <c r="AN346" t="s">
        <v>52</v>
      </c>
      <c r="AO346" t="s">
        <v>57</v>
      </c>
      <c r="AP346" s="55">
        <v>3.6000000000000002E-4</v>
      </c>
      <c r="AQ346">
        <f t="shared" si="24"/>
        <v>-3.38</v>
      </c>
      <c r="AR346">
        <f t="shared" si="25"/>
        <v>3.6000000000000002E-4</v>
      </c>
    </row>
    <row r="347" spans="40:44" x14ac:dyDescent="0.35">
      <c r="AN347" t="s">
        <v>52</v>
      </c>
      <c r="AO347" t="s">
        <v>59</v>
      </c>
      <c r="AP347" s="55">
        <v>3.5E-4</v>
      </c>
      <c r="AQ347">
        <f t="shared" si="24"/>
        <v>-3.39</v>
      </c>
      <c r="AR347">
        <f t="shared" si="25"/>
        <v>3.5E-4</v>
      </c>
    </row>
    <row r="348" spans="40:44" x14ac:dyDescent="0.35">
      <c r="AN348" t="s">
        <v>50</v>
      </c>
      <c r="AO348" t="s">
        <v>39</v>
      </c>
      <c r="AP348" s="55">
        <v>3.4000000000000002E-4</v>
      </c>
      <c r="AQ348">
        <f t="shared" si="24"/>
        <v>-3.4</v>
      </c>
      <c r="AR348">
        <f t="shared" si="25"/>
        <v>3.4000000000000002E-4</v>
      </c>
    </row>
    <row r="349" spans="40:44" x14ac:dyDescent="0.35">
      <c r="AN349" t="s">
        <v>50</v>
      </c>
      <c r="AO349" t="s">
        <v>42</v>
      </c>
      <c r="AP349" s="55">
        <v>3.2000000000000003E-4</v>
      </c>
      <c r="AQ349">
        <f t="shared" si="24"/>
        <v>-3.41</v>
      </c>
      <c r="AR349">
        <f t="shared" si="25"/>
        <v>3.2000000000000003E-4</v>
      </c>
    </row>
    <row r="350" spans="40:44" x14ac:dyDescent="0.35">
      <c r="AN350" t="s">
        <v>50</v>
      </c>
      <c r="AO350" t="s">
        <v>45</v>
      </c>
      <c r="AP350" s="55">
        <v>3.1E-4</v>
      </c>
      <c r="AQ350">
        <f t="shared" si="24"/>
        <v>-3.42</v>
      </c>
      <c r="AR350">
        <f t="shared" si="25"/>
        <v>3.1E-4</v>
      </c>
    </row>
    <row r="351" spans="40:44" x14ac:dyDescent="0.35">
      <c r="AN351" t="s">
        <v>50</v>
      </c>
      <c r="AO351" t="s">
        <v>47</v>
      </c>
      <c r="AP351" s="55">
        <v>2.9999999999999997E-4</v>
      </c>
      <c r="AQ351">
        <f t="shared" si="24"/>
        <v>-3.43</v>
      </c>
      <c r="AR351">
        <f t="shared" si="25"/>
        <v>2.9999999999999997E-4</v>
      </c>
    </row>
    <row r="352" spans="40:44" x14ac:dyDescent="0.35">
      <c r="AN352" t="s">
        <v>50</v>
      </c>
      <c r="AO352" t="s">
        <v>49</v>
      </c>
      <c r="AP352" s="55">
        <v>2.9E-4</v>
      </c>
      <c r="AQ352">
        <f t="shared" si="24"/>
        <v>-3.44</v>
      </c>
      <c r="AR352">
        <f t="shared" si="25"/>
        <v>2.9E-4</v>
      </c>
    </row>
    <row r="353" spans="40:44" x14ac:dyDescent="0.35">
      <c r="AN353" t="s">
        <v>50</v>
      </c>
      <c r="AO353" t="s">
        <v>51</v>
      </c>
      <c r="AP353" s="55">
        <v>2.7999999999999998E-4</v>
      </c>
      <c r="AQ353">
        <f t="shared" si="24"/>
        <v>-3.45</v>
      </c>
      <c r="AR353">
        <f t="shared" si="25"/>
        <v>2.7999999999999998E-4</v>
      </c>
    </row>
    <row r="354" spans="40:44" x14ac:dyDescent="0.35">
      <c r="AN354" t="s">
        <v>50</v>
      </c>
      <c r="AO354" t="s">
        <v>53</v>
      </c>
      <c r="AP354" s="55">
        <v>2.7E-4</v>
      </c>
      <c r="AQ354">
        <f t="shared" si="24"/>
        <v>-3.46</v>
      </c>
      <c r="AR354">
        <f t="shared" si="25"/>
        <v>2.7E-4</v>
      </c>
    </row>
    <row r="355" spans="40:44" x14ac:dyDescent="0.35">
      <c r="AN355" t="s">
        <v>50</v>
      </c>
      <c r="AO355" t="s">
        <v>55</v>
      </c>
      <c r="AP355" s="55">
        <v>2.5999999999999998E-4</v>
      </c>
      <c r="AQ355">
        <f t="shared" si="24"/>
        <v>-3.47</v>
      </c>
      <c r="AR355">
        <f t="shared" si="25"/>
        <v>2.5999999999999998E-4</v>
      </c>
    </row>
    <row r="356" spans="40:44" x14ac:dyDescent="0.35">
      <c r="AN356" t="s">
        <v>50</v>
      </c>
      <c r="AO356" t="s">
        <v>57</v>
      </c>
      <c r="AP356" s="55">
        <v>2.5000000000000001E-4</v>
      </c>
      <c r="AQ356">
        <f t="shared" si="24"/>
        <v>-3.48</v>
      </c>
      <c r="AR356">
        <f t="shared" si="25"/>
        <v>2.5000000000000001E-4</v>
      </c>
    </row>
    <row r="357" spans="40:44" x14ac:dyDescent="0.35">
      <c r="AN357" t="s">
        <v>50</v>
      </c>
      <c r="AO357" t="s">
        <v>59</v>
      </c>
      <c r="AP357" s="55">
        <v>2.4000000000000001E-4</v>
      </c>
      <c r="AQ357">
        <f t="shared" si="24"/>
        <v>-3.49</v>
      </c>
      <c r="AR357">
        <f t="shared" si="25"/>
        <v>2.4000000000000001E-4</v>
      </c>
    </row>
    <row r="358" spans="40:44" x14ac:dyDescent="0.35">
      <c r="AN358" t="s">
        <v>48</v>
      </c>
      <c r="AO358" t="s">
        <v>39</v>
      </c>
      <c r="AP358" s="55">
        <v>2.3000000000000001E-4</v>
      </c>
      <c r="AQ358">
        <f t="shared" si="24"/>
        <v>-3.5</v>
      </c>
      <c r="AR358">
        <f t="shared" si="25"/>
        <v>2.3000000000000001E-4</v>
      </c>
    </row>
    <row r="359" spans="40:44" x14ac:dyDescent="0.35">
      <c r="AN359" t="s">
        <v>48</v>
      </c>
      <c r="AO359" t="s">
        <v>42</v>
      </c>
      <c r="AP359" s="55">
        <v>2.2000000000000001E-4</v>
      </c>
      <c r="AQ359">
        <f t="shared" si="24"/>
        <v>-3.51</v>
      </c>
      <c r="AR359">
        <f t="shared" si="25"/>
        <v>2.2000000000000001E-4</v>
      </c>
    </row>
    <row r="360" spans="40:44" x14ac:dyDescent="0.35">
      <c r="AN360" t="s">
        <v>48</v>
      </c>
      <c r="AO360" t="s">
        <v>45</v>
      </c>
      <c r="AP360" s="55">
        <v>2.2000000000000001E-4</v>
      </c>
      <c r="AQ360">
        <f t="shared" si="24"/>
        <v>-3.52</v>
      </c>
      <c r="AR360">
        <f t="shared" si="25"/>
        <v>2.2000000000000001E-4</v>
      </c>
    </row>
    <row r="361" spans="40:44" x14ac:dyDescent="0.35">
      <c r="AN361" t="s">
        <v>48</v>
      </c>
      <c r="AO361" t="s">
        <v>47</v>
      </c>
      <c r="AP361" s="55">
        <v>2.1000000000000001E-4</v>
      </c>
      <c r="AQ361">
        <f t="shared" si="24"/>
        <v>-3.53</v>
      </c>
      <c r="AR361">
        <f t="shared" si="25"/>
        <v>2.1000000000000001E-4</v>
      </c>
    </row>
    <row r="362" spans="40:44" x14ac:dyDescent="0.35">
      <c r="AN362" t="s">
        <v>48</v>
      </c>
      <c r="AO362" t="s">
        <v>49</v>
      </c>
      <c r="AP362" s="55">
        <v>2.0000000000000001E-4</v>
      </c>
      <c r="AQ362">
        <f t="shared" si="24"/>
        <v>-3.54</v>
      </c>
      <c r="AR362">
        <f t="shared" si="25"/>
        <v>2.0000000000000001E-4</v>
      </c>
    </row>
    <row r="363" spans="40:44" x14ac:dyDescent="0.35">
      <c r="AN363" t="s">
        <v>48</v>
      </c>
      <c r="AO363" t="s">
        <v>51</v>
      </c>
      <c r="AP363" s="55">
        <v>1.9000000000000001E-4</v>
      </c>
      <c r="AQ363">
        <f t="shared" si="24"/>
        <v>-3.55</v>
      </c>
      <c r="AR363">
        <f t="shared" si="25"/>
        <v>1.9000000000000001E-4</v>
      </c>
    </row>
    <row r="364" spans="40:44" x14ac:dyDescent="0.35">
      <c r="AN364" t="s">
        <v>48</v>
      </c>
      <c r="AO364" t="s">
        <v>53</v>
      </c>
      <c r="AP364" s="55">
        <v>1.9000000000000001E-4</v>
      </c>
      <c r="AQ364">
        <f t="shared" si="24"/>
        <v>-3.56</v>
      </c>
      <c r="AR364">
        <f t="shared" si="25"/>
        <v>1.9000000000000001E-4</v>
      </c>
    </row>
    <row r="365" spans="40:44" x14ac:dyDescent="0.35">
      <c r="AN365" t="s">
        <v>48</v>
      </c>
      <c r="AO365" t="s">
        <v>55</v>
      </c>
      <c r="AP365" s="55">
        <v>1.8000000000000001E-4</v>
      </c>
      <c r="AQ365">
        <f t="shared" si="24"/>
        <v>-3.57</v>
      </c>
      <c r="AR365">
        <f t="shared" si="25"/>
        <v>1.8000000000000001E-4</v>
      </c>
    </row>
    <row r="366" spans="40:44" x14ac:dyDescent="0.35">
      <c r="AN366" t="s">
        <v>48</v>
      </c>
      <c r="AO366" t="s">
        <v>57</v>
      </c>
      <c r="AP366" s="55">
        <v>1.7000000000000001E-4</v>
      </c>
      <c r="AQ366">
        <f t="shared" si="24"/>
        <v>-3.58</v>
      </c>
      <c r="AR366">
        <f t="shared" si="25"/>
        <v>1.7000000000000001E-4</v>
      </c>
    </row>
    <row r="367" spans="40:44" x14ac:dyDescent="0.35">
      <c r="AN367" t="s">
        <v>48</v>
      </c>
      <c r="AO367" t="s">
        <v>59</v>
      </c>
      <c r="AP367" s="55">
        <v>1.7000000000000001E-4</v>
      </c>
      <c r="AQ367">
        <f t="shared" si="24"/>
        <v>-3.59</v>
      </c>
      <c r="AR367">
        <f t="shared" si="25"/>
        <v>1.7000000000000001E-4</v>
      </c>
    </row>
    <row r="368" spans="40:44" x14ac:dyDescent="0.35">
      <c r="AN368" t="s">
        <v>46</v>
      </c>
      <c r="AO368" t="s">
        <v>39</v>
      </c>
      <c r="AP368" s="55">
        <v>1.6000000000000001E-4</v>
      </c>
      <c r="AQ368">
        <f t="shared" si="24"/>
        <v>-3.6</v>
      </c>
      <c r="AR368">
        <f t="shared" si="25"/>
        <v>1.6000000000000001E-4</v>
      </c>
    </row>
    <row r="369" spans="40:44" x14ac:dyDescent="0.35">
      <c r="AN369" t="s">
        <v>46</v>
      </c>
      <c r="AO369" t="s">
        <v>42</v>
      </c>
      <c r="AP369" s="55">
        <v>1.4999999999999999E-4</v>
      </c>
      <c r="AQ369">
        <f t="shared" si="24"/>
        <v>-3.61</v>
      </c>
      <c r="AR369">
        <f t="shared" si="25"/>
        <v>1.4999999999999999E-4</v>
      </c>
    </row>
    <row r="370" spans="40:44" x14ac:dyDescent="0.35">
      <c r="AN370" t="s">
        <v>46</v>
      </c>
      <c r="AO370" t="s">
        <v>45</v>
      </c>
      <c r="AP370" s="55">
        <v>1.4999999999999999E-4</v>
      </c>
      <c r="AQ370">
        <f t="shared" si="24"/>
        <v>-3.62</v>
      </c>
      <c r="AR370">
        <f t="shared" si="25"/>
        <v>1.4999999999999999E-4</v>
      </c>
    </row>
    <row r="371" spans="40:44" x14ac:dyDescent="0.35">
      <c r="AN371" t="s">
        <v>46</v>
      </c>
      <c r="AO371" t="s">
        <v>47</v>
      </c>
      <c r="AP371" s="55">
        <v>1.3999999999999999E-4</v>
      </c>
      <c r="AQ371">
        <f t="shared" si="24"/>
        <v>-3.63</v>
      </c>
      <c r="AR371">
        <f t="shared" si="25"/>
        <v>1.3999999999999999E-4</v>
      </c>
    </row>
    <row r="372" spans="40:44" x14ac:dyDescent="0.35">
      <c r="AN372" t="s">
        <v>46</v>
      </c>
      <c r="AO372" t="s">
        <v>49</v>
      </c>
      <c r="AP372" s="55">
        <v>1.3999999999999999E-4</v>
      </c>
      <c r="AQ372">
        <f t="shared" si="24"/>
        <v>-3.64</v>
      </c>
      <c r="AR372">
        <f t="shared" si="25"/>
        <v>1.3999999999999999E-4</v>
      </c>
    </row>
    <row r="373" spans="40:44" x14ac:dyDescent="0.35">
      <c r="AN373" t="s">
        <v>46</v>
      </c>
      <c r="AO373" t="s">
        <v>51</v>
      </c>
      <c r="AP373" s="55">
        <v>1.2999999999999999E-4</v>
      </c>
      <c r="AQ373">
        <f t="shared" si="24"/>
        <v>-3.65</v>
      </c>
      <c r="AR373">
        <f t="shared" si="25"/>
        <v>1.2999999999999999E-4</v>
      </c>
    </row>
    <row r="374" spans="40:44" x14ac:dyDescent="0.35">
      <c r="AN374" t="s">
        <v>46</v>
      </c>
      <c r="AO374" t="s">
        <v>53</v>
      </c>
      <c r="AP374" s="55">
        <v>1.2999999999999999E-4</v>
      </c>
      <c r="AQ374">
        <f t="shared" si="24"/>
        <v>-3.66</v>
      </c>
      <c r="AR374">
        <f t="shared" si="25"/>
        <v>1.2999999999999999E-4</v>
      </c>
    </row>
    <row r="375" spans="40:44" x14ac:dyDescent="0.35">
      <c r="AN375" t="s">
        <v>46</v>
      </c>
      <c r="AO375" t="s">
        <v>55</v>
      </c>
      <c r="AP375" s="55">
        <v>1.2E-4</v>
      </c>
      <c r="AQ375">
        <f t="shared" si="24"/>
        <v>-3.67</v>
      </c>
      <c r="AR375">
        <f t="shared" si="25"/>
        <v>1.2E-4</v>
      </c>
    </row>
    <row r="376" spans="40:44" x14ac:dyDescent="0.35">
      <c r="AN376" t="s">
        <v>46</v>
      </c>
      <c r="AO376" t="s">
        <v>57</v>
      </c>
      <c r="AP376" s="55">
        <v>1.2E-4</v>
      </c>
      <c r="AQ376">
        <f t="shared" si="24"/>
        <v>-3.68</v>
      </c>
      <c r="AR376">
        <f t="shared" si="25"/>
        <v>1.2E-4</v>
      </c>
    </row>
    <row r="377" spans="40:44" x14ac:dyDescent="0.35">
      <c r="AN377" t="s">
        <v>46</v>
      </c>
      <c r="AO377" t="s">
        <v>59</v>
      </c>
      <c r="AP377" s="55">
        <v>1.1E-4</v>
      </c>
      <c r="AQ377">
        <f t="shared" si="24"/>
        <v>-3.69</v>
      </c>
      <c r="AR377">
        <f t="shared" si="25"/>
        <v>1.1E-4</v>
      </c>
    </row>
    <row r="378" spans="40:44" x14ac:dyDescent="0.35">
      <c r="AN378" t="s">
        <v>44</v>
      </c>
      <c r="AO378" t="s">
        <v>39</v>
      </c>
      <c r="AP378" s="55">
        <v>1.1E-4</v>
      </c>
      <c r="AQ378">
        <f t="shared" si="24"/>
        <v>-3.7</v>
      </c>
      <c r="AR378">
        <f t="shared" si="25"/>
        <v>1.1E-4</v>
      </c>
    </row>
    <row r="379" spans="40:44" x14ac:dyDescent="0.35">
      <c r="AN379" t="s">
        <v>44</v>
      </c>
      <c r="AO379" t="s">
        <v>42</v>
      </c>
      <c r="AP379" s="55">
        <v>1E-4</v>
      </c>
      <c r="AQ379">
        <f t="shared" si="24"/>
        <v>-3.71</v>
      </c>
      <c r="AR379">
        <f t="shared" si="25"/>
        <v>1E-4</v>
      </c>
    </row>
    <row r="380" spans="40:44" x14ac:dyDescent="0.35">
      <c r="AN380" t="s">
        <v>44</v>
      </c>
      <c r="AO380" t="s">
        <v>45</v>
      </c>
      <c r="AP380" s="55">
        <v>1E-4</v>
      </c>
      <c r="AQ380">
        <f t="shared" si="24"/>
        <v>-3.72</v>
      </c>
      <c r="AR380">
        <f t="shared" si="25"/>
        <v>1E-4</v>
      </c>
    </row>
    <row r="381" spans="40:44" x14ac:dyDescent="0.35">
      <c r="AN381" t="s">
        <v>44</v>
      </c>
      <c r="AO381" t="s">
        <v>47</v>
      </c>
      <c r="AP381" s="55">
        <v>1E-4</v>
      </c>
      <c r="AQ381">
        <f t="shared" si="24"/>
        <v>-3.73</v>
      </c>
      <c r="AR381">
        <f t="shared" si="25"/>
        <v>1E-4</v>
      </c>
    </row>
    <row r="382" spans="40:44" x14ac:dyDescent="0.35">
      <c r="AN382" t="s">
        <v>44</v>
      </c>
      <c r="AO382" t="s">
        <v>49</v>
      </c>
      <c r="AP382" s="55">
        <v>9.0000000000000006E-5</v>
      </c>
      <c r="AQ382">
        <f t="shared" si="24"/>
        <v>-3.74</v>
      </c>
      <c r="AR382">
        <f t="shared" si="25"/>
        <v>9.0000000000000006E-5</v>
      </c>
    </row>
    <row r="383" spans="40:44" x14ac:dyDescent="0.35">
      <c r="AN383" t="s">
        <v>44</v>
      </c>
      <c r="AO383" t="s">
        <v>51</v>
      </c>
      <c r="AP383" s="55">
        <v>9.0000000000000006E-5</v>
      </c>
      <c r="AQ383">
        <f t="shared" si="24"/>
        <v>-3.75</v>
      </c>
      <c r="AR383">
        <f t="shared" si="25"/>
        <v>9.0000000000000006E-5</v>
      </c>
    </row>
    <row r="384" spans="40:44" x14ac:dyDescent="0.35">
      <c r="AN384" t="s">
        <v>44</v>
      </c>
      <c r="AO384" t="s">
        <v>53</v>
      </c>
      <c r="AP384" s="55">
        <v>8.0000000000000007E-5</v>
      </c>
      <c r="AQ384">
        <f t="shared" si="24"/>
        <v>-3.76</v>
      </c>
      <c r="AR384">
        <f t="shared" si="25"/>
        <v>8.0000000000000007E-5</v>
      </c>
    </row>
    <row r="385" spans="40:44" x14ac:dyDescent="0.35">
      <c r="AN385" t="s">
        <v>44</v>
      </c>
      <c r="AO385" t="s">
        <v>55</v>
      </c>
      <c r="AP385" s="55">
        <v>8.0000000000000007E-5</v>
      </c>
      <c r="AQ385">
        <f t="shared" si="24"/>
        <v>-3.77</v>
      </c>
      <c r="AR385">
        <f t="shared" si="25"/>
        <v>8.0000000000000007E-5</v>
      </c>
    </row>
    <row r="386" spans="40:44" x14ac:dyDescent="0.35">
      <c r="AN386" t="s">
        <v>44</v>
      </c>
      <c r="AO386" t="s">
        <v>57</v>
      </c>
      <c r="AP386" s="55">
        <v>8.0000000000000007E-5</v>
      </c>
      <c r="AQ386">
        <f t="shared" si="24"/>
        <v>-3.78</v>
      </c>
      <c r="AR386">
        <f t="shared" si="25"/>
        <v>8.0000000000000007E-5</v>
      </c>
    </row>
    <row r="387" spans="40:44" x14ac:dyDescent="0.35">
      <c r="AN387" t="s">
        <v>44</v>
      </c>
      <c r="AO387" t="s">
        <v>59</v>
      </c>
      <c r="AP387" s="55">
        <v>8.0000000000000007E-5</v>
      </c>
      <c r="AQ387">
        <f t="shared" si="24"/>
        <v>-3.79</v>
      </c>
      <c r="AR387">
        <f t="shared" si="25"/>
        <v>8.0000000000000007E-5</v>
      </c>
    </row>
    <row r="388" spans="40:44" x14ac:dyDescent="0.35">
      <c r="AN388" t="s">
        <v>41</v>
      </c>
      <c r="AO388" t="s">
        <v>39</v>
      </c>
      <c r="AP388" s="55">
        <v>6.9999999999999994E-5</v>
      </c>
      <c r="AQ388">
        <f t="shared" si="24"/>
        <v>-3.8</v>
      </c>
      <c r="AR388">
        <f t="shared" si="25"/>
        <v>6.9999999999999994E-5</v>
      </c>
    </row>
    <row r="389" spans="40:44" x14ac:dyDescent="0.35">
      <c r="AN389" t="s">
        <v>41</v>
      </c>
      <c r="AO389" t="s">
        <v>42</v>
      </c>
      <c r="AP389" s="55">
        <v>6.9999999999999994E-5</v>
      </c>
      <c r="AQ389">
        <f t="shared" si="24"/>
        <v>-3.81</v>
      </c>
      <c r="AR389">
        <f t="shared" si="25"/>
        <v>6.9999999999999994E-5</v>
      </c>
    </row>
    <row r="390" spans="40:44" x14ac:dyDescent="0.35">
      <c r="AN390" t="s">
        <v>41</v>
      </c>
      <c r="AO390" t="s">
        <v>45</v>
      </c>
      <c r="AP390" s="55">
        <v>6.9999999999999994E-5</v>
      </c>
      <c r="AQ390">
        <f t="shared" si="24"/>
        <v>-3.82</v>
      </c>
      <c r="AR390">
        <f t="shared" si="25"/>
        <v>6.9999999999999994E-5</v>
      </c>
    </row>
    <row r="391" spans="40:44" x14ac:dyDescent="0.35">
      <c r="AN391" t="s">
        <v>41</v>
      </c>
      <c r="AO391" t="s">
        <v>47</v>
      </c>
      <c r="AP391" s="55">
        <v>6.0000000000000002E-5</v>
      </c>
      <c r="AQ391">
        <f t="shared" si="24"/>
        <v>-3.83</v>
      </c>
      <c r="AR391">
        <f t="shared" si="25"/>
        <v>6.0000000000000002E-5</v>
      </c>
    </row>
    <row r="392" spans="40:44" x14ac:dyDescent="0.35">
      <c r="AN392" t="s">
        <v>41</v>
      </c>
      <c r="AO392" t="s">
        <v>49</v>
      </c>
      <c r="AP392" s="55">
        <v>6.0000000000000002E-5</v>
      </c>
      <c r="AQ392">
        <f t="shared" si="24"/>
        <v>-3.84</v>
      </c>
      <c r="AR392">
        <f t="shared" si="25"/>
        <v>6.0000000000000002E-5</v>
      </c>
    </row>
    <row r="393" spans="40:44" x14ac:dyDescent="0.35">
      <c r="AN393" t="s">
        <v>41</v>
      </c>
      <c r="AO393" t="s">
        <v>51</v>
      </c>
      <c r="AP393" s="55">
        <v>6.0000000000000002E-5</v>
      </c>
      <c r="AQ393">
        <f t="shared" si="24"/>
        <v>-3.85</v>
      </c>
      <c r="AR393">
        <f t="shared" si="25"/>
        <v>6.0000000000000002E-5</v>
      </c>
    </row>
    <row r="394" spans="40:44" x14ac:dyDescent="0.35">
      <c r="AN394" t="s">
        <v>41</v>
      </c>
      <c r="AO394" t="s">
        <v>53</v>
      </c>
      <c r="AP394" s="55">
        <v>6.0000000000000002E-5</v>
      </c>
      <c r="AQ394">
        <f t="shared" ref="AQ394:AQ417" si="26">ROUND(AQ393-0.01,2)</f>
        <v>-3.86</v>
      </c>
      <c r="AR394">
        <f t="shared" ref="AR394:AR417" si="27">AP394</f>
        <v>6.0000000000000002E-5</v>
      </c>
    </row>
    <row r="395" spans="40:44" x14ac:dyDescent="0.35">
      <c r="AN395" t="s">
        <v>41</v>
      </c>
      <c r="AO395" t="s">
        <v>55</v>
      </c>
      <c r="AP395" s="55">
        <v>5.0000000000000002E-5</v>
      </c>
      <c r="AQ395">
        <f t="shared" si="26"/>
        <v>-3.87</v>
      </c>
      <c r="AR395">
        <f t="shared" si="27"/>
        <v>5.0000000000000002E-5</v>
      </c>
    </row>
    <row r="396" spans="40:44" x14ac:dyDescent="0.35">
      <c r="AN396" t="s">
        <v>41</v>
      </c>
      <c r="AO396" t="s">
        <v>57</v>
      </c>
      <c r="AP396" s="55">
        <v>5.0000000000000002E-5</v>
      </c>
      <c r="AQ396">
        <f t="shared" si="26"/>
        <v>-3.88</v>
      </c>
      <c r="AR396">
        <f t="shared" si="27"/>
        <v>5.0000000000000002E-5</v>
      </c>
    </row>
    <row r="397" spans="40:44" x14ac:dyDescent="0.35">
      <c r="AN397" t="s">
        <v>41</v>
      </c>
      <c r="AO397" t="s">
        <v>59</v>
      </c>
      <c r="AP397" s="55">
        <v>5.0000000000000002E-5</v>
      </c>
      <c r="AQ397">
        <f t="shared" si="26"/>
        <v>-3.89</v>
      </c>
      <c r="AR397">
        <f t="shared" si="27"/>
        <v>5.0000000000000002E-5</v>
      </c>
    </row>
    <row r="398" spans="40:44" x14ac:dyDescent="0.35">
      <c r="AN398" t="s">
        <v>37</v>
      </c>
      <c r="AO398" t="s">
        <v>39</v>
      </c>
      <c r="AP398" s="55">
        <v>5.0000000000000002E-5</v>
      </c>
      <c r="AQ398">
        <f t="shared" si="26"/>
        <v>-3.9</v>
      </c>
      <c r="AR398">
        <f t="shared" si="27"/>
        <v>5.0000000000000002E-5</v>
      </c>
    </row>
    <row r="399" spans="40:44" x14ac:dyDescent="0.35">
      <c r="AN399" t="s">
        <v>37</v>
      </c>
      <c r="AO399" t="s">
        <v>42</v>
      </c>
      <c r="AP399" s="55">
        <v>5.0000000000000002E-5</v>
      </c>
      <c r="AQ399">
        <f t="shared" si="26"/>
        <v>-3.91</v>
      </c>
      <c r="AR399">
        <f t="shared" si="27"/>
        <v>5.0000000000000002E-5</v>
      </c>
    </row>
    <row r="400" spans="40:44" x14ac:dyDescent="0.35">
      <c r="AN400" t="s">
        <v>37</v>
      </c>
      <c r="AO400" t="s">
        <v>45</v>
      </c>
      <c r="AP400" s="55">
        <v>4.0000000000000003E-5</v>
      </c>
      <c r="AQ400">
        <f t="shared" si="26"/>
        <v>-3.92</v>
      </c>
      <c r="AR400">
        <f t="shared" si="27"/>
        <v>4.0000000000000003E-5</v>
      </c>
    </row>
    <row r="401" spans="40:44" x14ac:dyDescent="0.35">
      <c r="AN401" t="s">
        <v>37</v>
      </c>
      <c r="AO401" t="s">
        <v>47</v>
      </c>
      <c r="AP401" s="55">
        <v>4.0000000000000003E-5</v>
      </c>
      <c r="AQ401">
        <f t="shared" si="26"/>
        <v>-3.93</v>
      </c>
      <c r="AR401">
        <f t="shared" si="27"/>
        <v>4.0000000000000003E-5</v>
      </c>
    </row>
    <row r="402" spans="40:44" x14ac:dyDescent="0.35">
      <c r="AN402" t="s">
        <v>37</v>
      </c>
      <c r="AO402" t="s">
        <v>49</v>
      </c>
      <c r="AP402" s="55">
        <v>4.0000000000000003E-5</v>
      </c>
      <c r="AQ402">
        <f t="shared" si="26"/>
        <v>-3.94</v>
      </c>
      <c r="AR402">
        <f t="shared" si="27"/>
        <v>4.0000000000000003E-5</v>
      </c>
    </row>
    <row r="403" spans="40:44" x14ac:dyDescent="0.35">
      <c r="AN403" t="s">
        <v>37</v>
      </c>
      <c r="AO403" t="s">
        <v>51</v>
      </c>
      <c r="AP403" s="55">
        <v>4.0000000000000003E-5</v>
      </c>
      <c r="AQ403">
        <f t="shared" si="26"/>
        <v>-3.95</v>
      </c>
      <c r="AR403">
        <f t="shared" si="27"/>
        <v>4.0000000000000003E-5</v>
      </c>
    </row>
    <row r="404" spans="40:44" x14ac:dyDescent="0.35">
      <c r="AN404" t="s">
        <v>37</v>
      </c>
      <c r="AO404" t="s">
        <v>53</v>
      </c>
      <c r="AP404" s="55">
        <v>4.0000000000000003E-5</v>
      </c>
      <c r="AQ404">
        <f t="shared" si="26"/>
        <v>-3.96</v>
      </c>
      <c r="AR404">
        <f t="shared" si="27"/>
        <v>4.0000000000000003E-5</v>
      </c>
    </row>
    <row r="405" spans="40:44" x14ac:dyDescent="0.35">
      <c r="AN405" t="s">
        <v>37</v>
      </c>
      <c r="AO405" t="s">
        <v>55</v>
      </c>
      <c r="AP405" s="55">
        <v>4.0000000000000003E-5</v>
      </c>
      <c r="AQ405">
        <f t="shared" si="26"/>
        <v>-3.97</v>
      </c>
      <c r="AR405">
        <f t="shared" si="27"/>
        <v>4.0000000000000003E-5</v>
      </c>
    </row>
    <row r="406" spans="40:44" x14ac:dyDescent="0.35">
      <c r="AN406" t="s">
        <v>37</v>
      </c>
      <c r="AO406" t="s">
        <v>57</v>
      </c>
      <c r="AP406" s="55">
        <v>3.0000000000000001E-5</v>
      </c>
      <c r="AQ406">
        <f t="shared" si="26"/>
        <v>-3.98</v>
      </c>
      <c r="AR406">
        <f t="shared" si="27"/>
        <v>3.0000000000000001E-5</v>
      </c>
    </row>
    <row r="407" spans="40:44" x14ac:dyDescent="0.35">
      <c r="AN407" t="s">
        <v>37</v>
      </c>
      <c r="AO407" t="s">
        <v>59</v>
      </c>
      <c r="AP407" s="55">
        <v>3.0000000000000001E-5</v>
      </c>
      <c r="AQ407">
        <f t="shared" si="26"/>
        <v>-3.99</v>
      </c>
      <c r="AR407">
        <f t="shared" si="27"/>
        <v>3.0000000000000001E-5</v>
      </c>
    </row>
    <row r="408" spans="40:44" x14ac:dyDescent="0.35">
      <c r="AN408" t="s">
        <v>34</v>
      </c>
      <c r="AO408" t="s">
        <v>39</v>
      </c>
      <c r="AP408" s="55">
        <v>3.0000000000000001E-5</v>
      </c>
      <c r="AQ408">
        <f t="shared" si="26"/>
        <v>-4</v>
      </c>
      <c r="AR408">
        <f t="shared" si="27"/>
        <v>3.0000000000000001E-5</v>
      </c>
    </row>
    <row r="409" spans="40:44" x14ac:dyDescent="0.35">
      <c r="AN409" t="s">
        <v>34</v>
      </c>
      <c r="AO409" t="s">
        <v>42</v>
      </c>
      <c r="AP409" s="55">
        <v>3.0000000000000001E-5</v>
      </c>
      <c r="AQ409">
        <f t="shared" si="26"/>
        <v>-4.01</v>
      </c>
      <c r="AR409">
        <f t="shared" si="27"/>
        <v>3.0000000000000001E-5</v>
      </c>
    </row>
    <row r="410" spans="40:44" x14ac:dyDescent="0.35">
      <c r="AN410" t="s">
        <v>34</v>
      </c>
      <c r="AO410" t="s">
        <v>45</v>
      </c>
      <c r="AP410" s="55">
        <v>3.0000000000000001E-5</v>
      </c>
      <c r="AQ410">
        <f t="shared" si="26"/>
        <v>-4.0199999999999996</v>
      </c>
      <c r="AR410">
        <f t="shared" si="27"/>
        <v>3.0000000000000001E-5</v>
      </c>
    </row>
    <row r="411" spans="40:44" x14ac:dyDescent="0.35">
      <c r="AN411" t="s">
        <v>34</v>
      </c>
      <c r="AO411" t="s">
        <v>47</v>
      </c>
      <c r="AP411" s="55">
        <v>3.0000000000000001E-5</v>
      </c>
      <c r="AQ411">
        <f t="shared" si="26"/>
        <v>-4.03</v>
      </c>
      <c r="AR411">
        <f t="shared" si="27"/>
        <v>3.0000000000000001E-5</v>
      </c>
    </row>
    <row r="412" spans="40:44" x14ac:dyDescent="0.35">
      <c r="AN412" t="s">
        <v>34</v>
      </c>
      <c r="AO412" t="s">
        <v>49</v>
      </c>
      <c r="AP412" s="55">
        <v>3.0000000000000001E-5</v>
      </c>
      <c r="AQ412">
        <f t="shared" si="26"/>
        <v>-4.04</v>
      </c>
      <c r="AR412">
        <f t="shared" si="27"/>
        <v>3.0000000000000001E-5</v>
      </c>
    </row>
    <row r="413" spans="40:44" x14ac:dyDescent="0.35">
      <c r="AN413" t="s">
        <v>34</v>
      </c>
      <c r="AO413" t="s">
        <v>51</v>
      </c>
      <c r="AP413" s="55">
        <v>3.0000000000000001E-5</v>
      </c>
      <c r="AQ413">
        <f t="shared" si="26"/>
        <v>-4.05</v>
      </c>
      <c r="AR413">
        <f t="shared" si="27"/>
        <v>3.0000000000000001E-5</v>
      </c>
    </row>
    <row r="414" spans="40:44" x14ac:dyDescent="0.35">
      <c r="AN414" t="s">
        <v>34</v>
      </c>
      <c r="AO414" t="s">
        <v>53</v>
      </c>
      <c r="AP414" s="55">
        <v>2.0000000000000002E-5</v>
      </c>
      <c r="AQ414">
        <f t="shared" si="26"/>
        <v>-4.0599999999999996</v>
      </c>
      <c r="AR414">
        <f t="shared" si="27"/>
        <v>2.0000000000000002E-5</v>
      </c>
    </row>
    <row r="415" spans="40:44" x14ac:dyDescent="0.35">
      <c r="AN415" t="s">
        <v>34</v>
      </c>
      <c r="AO415" t="s">
        <v>55</v>
      </c>
      <c r="AP415" s="55">
        <v>2.0000000000000002E-5</v>
      </c>
      <c r="AQ415">
        <f t="shared" si="26"/>
        <v>-4.07</v>
      </c>
      <c r="AR415">
        <f t="shared" si="27"/>
        <v>2.0000000000000002E-5</v>
      </c>
    </row>
    <row r="416" spans="40:44" x14ac:dyDescent="0.35">
      <c r="AN416" t="s">
        <v>34</v>
      </c>
      <c r="AO416" t="s">
        <v>57</v>
      </c>
      <c r="AP416" s="55">
        <v>2.0000000000000002E-5</v>
      </c>
      <c r="AQ416">
        <f t="shared" si="26"/>
        <v>-4.08</v>
      </c>
      <c r="AR416">
        <f t="shared" si="27"/>
        <v>2.0000000000000002E-5</v>
      </c>
    </row>
    <row r="417" spans="40:44" x14ac:dyDescent="0.35">
      <c r="AN417" t="s">
        <v>34</v>
      </c>
      <c r="AO417" t="s">
        <v>59</v>
      </c>
      <c r="AP417" s="55">
        <v>2.0000000000000002E-5</v>
      </c>
      <c r="AQ417">
        <f t="shared" si="26"/>
        <v>-4.09</v>
      </c>
      <c r="AR417">
        <f t="shared" si="27"/>
        <v>2.0000000000000002E-5</v>
      </c>
    </row>
    <row r="418" spans="40:44" x14ac:dyDescent="0.35">
      <c r="AN418" t="s">
        <v>89</v>
      </c>
      <c r="AO418" t="s">
        <v>39</v>
      </c>
      <c r="AP418" s="55">
        <v>0.5</v>
      </c>
      <c r="AQ418">
        <v>0</v>
      </c>
      <c r="AR418">
        <f t="shared" ref="AR418:AR481" si="28">AP418</f>
        <v>0.5</v>
      </c>
    </row>
    <row r="419" spans="40:44" x14ac:dyDescent="0.35">
      <c r="AN419" t="s">
        <v>89</v>
      </c>
      <c r="AO419" t="s">
        <v>42</v>
      </c>
      <c r="AP419" s="55">
        <v>0.50399000000000005</v>
      </c>
      <c r="AQ419">
        <f>ROUND(AQ418+0.01,2)</f>
        <v>0.01</v>
      </c>
      <c r="AR419">
        <f t="shared" si="28"/>
        <v>0.50399000000000005</v>
      </c>
    </row>
    <row r="420" spans="40:44" x14ac:dyDescent="0.35">
      <c r="AN420" t="s">
        <v>89</v>
      </c>
      <c r="AO420" t="s">
        <v>45</v>
      </c>
      <c r="AP420" s="55">
        <v>0.50797999999999999</v>
      </c>
      <c r="AQ420">
        <f t="shared" ref="AQ420:AQ483" si="29">ROUND(AQ419+0.01,2)</f>
        <v>0.02</v>
      </c>
      <c r="AR420">
        <f t="shared" si="28"/>
        <v>0.50797999999999999</v>
      </c>
    </row>
    <row r="421" spans="40:44" x14ac:dyDescent="0.35">
      <c r="AN421" t="s">
        <v>89</v>
      </c>
      <c r="AO421" t="s">
        <v>47</v>
      </c>
      <c r="AP421" s="55">
        <v>0.51197000000000004</v>
      </c>
      <c r="AQ421">
        <f t="shared" si="29"/>
        <v>0.03</v>
      </c>
      <c r="AR421">
        <f t="shared" si="28"/>
        <v>0.51197000000000004</v>
      </c>
    </row>
    <row r="422" spans="40:44" x14ac:dyDescent="0.35">
      <c r="AN422" t="s">
        <v>89</v>
      </c>
      <c r="AO422" t="s">
        <v>49</v>
      </c>
      <c r="AP422" s="55">
        <v>0.51595000000000002</v>
      </c>
      <c r="AQ422">
        <f t="shared" si="29"/>
        <v>0.04</v>
      </c>
      <c r="AR422">
        <f t="shared" si="28"/>
        <v>0.51595000000000002</v>
      </c>
    </row>
    <row r="423" spans="40:44" x14ac:dyDescent="0.35">
      <c r="AN423" t="s">
        <v>89</v>
      </c>
      <c r="AO423" t="s">
        <v>51</v>
      </c>
      <c r="AP423" s="55">
        <v>0.51993999999999996</v>
      </c>
      <c r="AQ423">
        <f t="shared" si="29"/>
        <v>0.05</v>
      </c>
      <c r="AR423">
        <f t="shared" si="28"/>
        <v>0.51993999999999996</v>
      </c>
    </row>
    <row r="424" spans="40:44" x14ac:dyDescent="0.35">
      <c r="AN424" t="s">
        <v>89</v>
      </c>
      <c r="AO424" t="s">
        <v>53</v>
      </c>
      <c r="AP424" s="55">
        <v>0.52392000000000005</v>
      </c>
      <c r="AQ424">
        <f t="shared" si="29"/>
        <v>0.06</v>
      </c>
      <c r="AR424">
        <f t="shared" si="28"/>
        <v>0.52392000000000005</v>
      </c>
    </row>
    <row r="425" spans="40:44" x14ac:dyDescent="0.35">
      <c r="AN425" t="s">
        <v>89</v>
      </c>
      <c r="AO425" t="s">
        <v>55</v>
      </c>
      <c r="AP425" s="55">
        <v>0.52790000000000004</v>
      </c>
      <c r="AQ425">
        <f t="shared" si="29"/>
        <v>7.0000000000000007E-2</v>
      </c>
      <c r="AR425">
        <f t="shared" si="28"/>
        <v>0.52790000000000004</v>
      </c>
    </row>
    <row r="426" spans="40:44" x14ac:dyDescent="0.35">
      <c r="AN426" t="s">
        <v>89</v>
      </c>
      <c r="AO426" t="s">
        <v>57</v>
      </c>
      <c r="AP426" s="55">
        <v>0.53188000000000002</v>
      </c>
      <c r="AQ426">
        <f t="shared" si="29"/>
        <v>0.08</v>
      </c>
      <c r="AR426">
        <f t="shared" si="28"/>
        <v>0.53188000000000002</v>
      </c>
    </row>
    <row r="427" spans="40:44" x14ac:dyDescent="0.35">
      <c r="AN427" t="s">
        <v>89</v>
      </c>
      <c r="AO427" t="s">
        <v>59</v>
      </c>
      <c r="AP427" s="55">
        <v>0.53586</v>
      </c>
      <c r="AQ427">
        <f t="shared" si="29"/>
        <v>0.09</v>
      </c>
      <c r="AR427">
        <f t="shared" si="28"/>
        <v>0.53586</v>
      </c>
    </row>
    <row r="428" spans="40:44" x14ac:dyDescent="0.35">
      <c r="AN428" t="s">
        <v>90</v>
      </c>
      <c r="AO428" t="s">
        <v>39</v>
      </c>
      <c r="AP428" s="55">
        <v>0.53983000000000003</v>
      </c>
      <c r="AQ428">
        <f t="shared" si="29"/>
        <v>0.1</v>
      </c>
      <c r="AR428">
        <f t="shared" si="28"/>
        <v>0.53983000000000003</v>
      </c>
    </row>
    <row r="429" spans="40:44" x14ac:dyDescent="0.35">
      <c r="AN429" t="s">
        <v>90</v>
      </c>
      <c r="AO429" t="s">
        <v>42</v>
      </c>
      <c r="AP429" s="55">
        <v>0.54379999999999995</v>
      </c>
      <c r="AQ429">
        <f t="shared" si="29"/>
        <v>0.11</v>
      </c>
      <c r="AR429">
        <f t="shared" si="28"/>
        <v>0.54379999999999995</v>
      </c>
    </row>
    <row r="430" spans="40:44" x14ac:dyDescent="0.35">
      <c r="AN430" t="s">
        <v>90</v>
      </c>
      <c r="AO430" t="s">
        <v>45</v>
      </c>
      <c r="AP430" s="55">
        <v>0.54776000000000002</v>
      </c>
      <c r="AQ430">
        <f t="shared" si="29"/>
        <v>0.12</v>
      </c>
      <c r="AR430">
        <f t="shared" si="28"/>
        <v>0.54776000000000002</v>
      </c>
    </row>
    <row r="431" spans="40:44" x14ac:dyDescent="0.35">
      <c r="AN431" t="s">
        <v>90</v>
      </c>
      <c r="AO431" t="s">
        <v>47</v>
      </c>
      <c r="AP431" s="55">
        <v>0.55171999999999999</v>
      </c>
      <c r="AQ431">
        <f t="shared" si="29"/>
        <v>0.13</v>
      </c>
      <c r="AR431">
        <f t="shared" si="28"/>
        <v>0.55171999999999999</v>
      </c>
    </row>
    <row r="432" spans="40:44" x14ac:dyDescent="0.35">
      <c r="AN432" t="s">
        <v>90</v>
      </c>
      <c r="AO432" t="s">
        <v>49</v>
      </c>
      <c r="AP432" s="55">
        <v>0.55567</v>
      </c>
      <c r="AQ432">
        <f t="shared" si="29"/>
        <v>0.14000000000000001</v>
      </c>
      <c r="AR432">
        <f t="shared" si="28"/>
        <v>0.55567</v>
      </c>
    </row>
    <row r="433" spans="40:44" x14ac:dyDescent="0.35">
      <c r="AN433" t="s">
        <v>90</v>
      </c>
      <c r="AO433" t="s">
        <v>51</v>
      </c>
      <c r="AP433" s="55">
        <v>0.55962000000000001</v>
      </c>
      <c r="AQ433">
        <f t="shared" si="29"/>
        <v>0.15</v>
      </c>
      <c r="AR433">
        <f t="shared" si="28"/>
        <v>0.55962000000000001</v>
      </c>
    </row>
    <row r="434" spans="40:44" x14ac:dyDescent="0.35">
      <c r="AN434" t="s">
        <v>90</v>
      </c>
      <c r="AO434" t="s">
        <v>53</v>
      </c>
      <c r="AP434" s="55">
        <v>0.56359999999999999</v>
      </c>
      <c r="AQ434">
        <f t="shared" si="29"/>
        <v>0.16</v>
      </c>
      <c r="AR434">
        <f t="shared" si="28"/>
        <v>0.56359999999999999</v>
      </c>
    </row>
    <row r="435" spans="40:44" x14ac:dyDescent="0.35">
      <c r="AN435" t="s">
        <v>90</v>
      </c>
      <c r="AO435" t="s">
        <v>55</v>
      </c>
      <c r="AP435" s="55">
        <v>0.56749000000000005</v>
      </c>
      <c r="AQ435">
        <f t="shared" si="29"/>
        <v>0.17</v>
      </c>
      <c r="AR435">
        <f t="shared" si="28"/>
        <v>0.56749000000000005</v>
      </c>
    </row>
    <row r="436" spans="40:44" x14ac:dyDescent="0.35">
      <c r="AN436" t="s">
        <v>90</v>
      </c>
      <c r="AO436" t="s">
        <v>57</v>
      </c>
      <c r="AP436" s="55">
        <v>0.57142000000000004</v>
      </c>
      <c r="AQ436">
        <f t="shared" si="29"/>
        <v>0.18</v>
      </c>
      <c r="AR436">
        <f t="shared" si="28"/>
        <v>0.57142000000000004</v>
      </c>
    </row>
    <row r="437" spans="40:44" x14ac:dyDescent="0.35">
      <c r="AN437" t="s">
        <v>90</v>
      </c>
      <c r="AO437" t="s">
        <v>59</v>
      </c>
      <c r="AP437" s="55">
        <v>0.57535000000000003</v>
      </c>
      <c r="AQ437">
        <f t="shared" si="29"/>
        <v>0.19</v>
      </c>
      <c r="AR437">
        <f t="shared" si="28"/>
        <v>0.57535000000000003</v>
      </c>
    </row>
    <row r="438" spans="40:44" x14ac:dyDescent="0.35">
      <c r="AN438" t="s">
        <v>91</v>
      </c>
      <c r="AO438" t="s">
        <v>39</v>
      </c>
      <c r="AP438" s="55">
        <v>0.57926</v>
      </c>
      <c r="AQ438">
        <f t="shared" si="29"/>
        <v>0.2</v>
      </c>
      <c r="AR438">
        <f t="shared" si="28"/>
        <v>0.57926</v>
      </c>
    </row>
    <row r="439" spans="40:44" x14ac:dyDescent="0.35">
      <c r="AN439" t="s">
        <v>91</v>
      </c>
      <c r="AO439" t="s">
        <v>42</v>
      </c>
      <c r="AP439" s="55">
        <v>0.58316999999999997</v>
      </c>
      <c r="AQ439">
        <f t="shared" si="29"/>
        <v>0.21</v>
      </c>
      <c r="AR439">
        <f t="shared" si="28"/>
        <v>0.58316999999999997</v>
      </c>
    </row>
    <row r="440" spans="40:44" x14ac:dyDescent="0.35">
      <c r="AN440" t="s">
        <v>91</v>
      </c>
      <c r="AO440" t="s">
        <v>45</v>
      </c>
      <c r="AP440" s="55">
        <v>0.58706000000000003</v>
      </c>
      <c r="AQ440">
        <f t="shared" si="29"/>
        <v>0.22</v>
      </c>
      <c r="AR440">
        <f t="shared" si="28"/>
        <v>0.58706000000000003</v>
      </c>
    </row>
    <row r="441" spans="40:44" x14ac:dyDescent="0.35">
      <c r="AN441" t="s">
        <v>91</v>
      </c>
      <c r="AO441" t="s">
        <v>47</v>
      </c>
      <c r="AP441" s="55">
        <v>0.59094999999999998</v>
      </c>
      <c r="AQ441">
        <f t="shared" si="29"/>
        <v>0.23</v>
      </c>
      <c r="AR441">
        <f t="shared" si="28"/>
        <v>0.59094999999999998</v>
      </c>
    </row>
    <row r="442" spans="40:44" x14ac:dyDescent="0.35">
      <c r="AN442" t="s">
        <v>91</v>
      </c>
      <c r="AO442" t="s">
        <v>49</v>
      </c>
      <c r="AP442" s="55">
        <v>0.59482999999999997</v>
      </c>
      <c r="AQ442">
        <f t="shared" si="29"/>
        <v>0.24</v>
      </c>
      <c r="AR442">
        <f t="shared" si="28"/>
        <v>0.59482999999999997</v>
      </c>
    </row>
    <row r="443" spans="40:44" x14ac:dyDescent="0.35">
      <c r="AN443" t="s">
        <v>91</v>
      </c>
      <c r="AO443" t="s">
        <v>51</v>
      </c>
      <c r="AP443" s="55">
        <v>0.59870999999999996</v>
      </c>
      <c r="AQ443">
        <f t="shared" si="29"/>
        <v>0.25</v>
      </c>
      <c r="AR443">
        <f t="shared" si="28"/>
        <v>0.59870999999999996</v>
      </c>
    </row>
    <row r="444" spans="40:44" x14ac:dyDescent="0.35">
      <c r="AN444" t="s">
        <v>91</v>
      </c>
      <c r="AO444" t="s">
        <v>53</v>
      </c>
      <c r="AP444" s="55">
        <v>0.60257000000000005</v>
      </c>
      <c r="AQ444">
        <f t="shared" si="29"/>
        <v>0.26</v>
      </c>
      <c r="AR444">
        <f t="shared" si="28"/>
        <v>0.60257000000000005</v>
      </c>
    </row>
    <row r="445" spans="40:44" x14ac:dyDescent="0.35">
      <c r="AN445" t="s">
        <v>91</v>
      </c>
      <c r="AO445" t="s">
        <v>55</v>
      </c>
      <c r="AP445" s="55">
        <v>0.60641999999999996</v>
      </c>
      <c r="AQ445">
        <f t="shared" si="29"/>
        <v>0.27</v>
      </c>
      <c r="AR445">
        <f t="shared" si="28"/>
        <v>0.60641999999999996</v>
      </c>
    </row>
    <row r="446" spans="40:44" x14ac:dyDescent="0.35">
      <c r="AN446" t="s">
        <v>91</v>
      </c>
      <c r="AO446" t="s">
        <v>57</v>
      </c>
      <c r="AP446" s="55">
        <v>0.61026000000000002</v>
      </c>
      <c r="AQ446">
        <f t="shared" si="29"/>
        <v>0.28000000000000003</v>
      </c>
      <c r="AR446">
        <f t="shared" si="28"/>
        <v>0.61026000000000002</v>
      </c>
    </row>
    <row r="447" spans="40:44" x14ac:dyDescent="0.35">
      <c r="AN447" t="s">
        <v>91</v>
      </c>
      <c r="AO447" t="s">
        <v>59</v>
      </c>
      <c r="AP447" s="55">
        <v>0.61409000000000002</v>
      </c>
      <c r="AQ447">
        <f t="shared" si="29"/>
        <v>0.28999999999999998</v>
      </c>
      <c r="AR447">
        <f t="shared" si="28"/>
        <v>0.61409000000000002</v>
      </c>
    </row>
    <row r="448" spans="40:44" x14ac:dyDescent="0.35">
      <c r="AN448" t="s">
        <v>92</v>
      </c>
      <c r="AO448" t="s">
        <v>39</v>
      </c>
      <c r="AP448" s="55">
        <v>0.61790999999999996</v>
      </c>
      <c r="AQ448">
        <f t="shared" si="29"/>
        <v>0.3</v>
      </c>
      <c r="AR448">
        <f t="shared" si="28"/>
        <v>0.61790999999999996</v>
      </c>
    </row>
    <row r="449" spans="40:44" x14ac:dyDescent="0.35">
      <c r="AN449" t="s">
        <v>92</v>
      </c>
      <c r="AO449" t="s">
        <v>42</v>
      </c>
      <c r="AP449" s="55">
        <v>0.62172000000000005</v>
      </c>
      <c r="AQ449">
        <f t="shared" si="29"/>
        <v>0.31</v>
      </c>
      <c r="AR449">
        <f t="shared" si="28"/>
        <v>0.62172000000000005</v>
      </c>
    </row>
    <row r="450" spans="40:44" x14ac:dyDescent="0.35">
      <c r="AN450" t="s">
        <v>92</v>
      </c>
      <c r="AO450" t="s">
        <v>45</v>
      </c>
      <c r="AP450" s="55">
        <v>0.62551999999999996</v>
      </c>
      <c r="AQ450">
        <f t="shared" si="29"/>
        <v>0.32</v>
      </c>
      <c r="AR450">
        <f t="shared" si="28"/>
        <v>0.62551999999999996</v>
      </c>
    </row>
    <row r="451" spans="40:44" x14ac:dyDescent="0.35">
      <c r="AN451" t="s">
        <v>92</v>
      </c>
      <c r="AO451" t="s">
        <v>47</v>
      </c>
      <c r="AP451" s="55">
        <v>0.62929999999999997</v>
      </c>
      <c r="AQ451">
        <f t="shared" si="29"/>
        <v>0.33</v>
      </c>
      <c r="AR451">
        <f t="shared" si="28"/>
        <v>0.62929999999999997</v>
      </c>
    </row>
    <row r="452" spans="40:44" x14ac:dyDescent="0.35">
      <c r="AN452" t="s">
        <v>92</v>
      </c>
      <c r="AO452" t="s">
        <v>49</v>
      </c>
      <c r="AP452" s="55">
        <v>0.63307000000000002</v>
      </c>
      <c r="AQ452">
        <f t="shared" si="29"/>
        <v>0.34</v>
      </c>
      <c r="AR452">
        <f t="shared" si="28"/>
        <v>0.63307000000000002</v>
      </c>
    </row>
    <row r="453" spans="40:44" x14ac:dyDescent="0.35">
      <c r="AN453" t="s">
        <v>92</v>
      </c>
      <c r="AO453" t="s">
        <v>51</v>
      </c>
      <c r="AP453" s="55">
        <v>0.63683000000000001</v>
      </c>
      <c r="AQ453">
        <f t="shared" si="29"/>
        <v>0.35</v>
      </c>
      <c r="AR453">
        <f t="shared" si="28"/>
        <v>0.63683000000000001</v>
      </c>
    </row>
    <row r="454" spans="40:44" x14ac:dyDescent="0.35">
      <c r="AN454" t="s">
        <v>92</v>
      </c>
      <c r="AO454" t="s">
        <v>53</v>
      </c>
      <c r="AP454" s="55">
        <v>0.64058000000000004</v>
      </c>
      <c r="AQ454">
        <f t="shared" si="29"/>
        <v>0.36</v>
      </c>
      <c r="AR454">
        <f t="shared" si="28"/>
        <v>0.64058000000000004</v>
      </c>
    </row>
    <row r="455" spans="40:44" x14ac:dyDescent="0.35">
      <c r="AN455" t="s">
        <v>92</v>
      </c>
      <c r="AO455" t="s">
        <v>55</v>
      </c>
      <c r="AP455" s="55">
        <v>0.64431000000000005</v>
      </c>
      <c r="AQ455">
        <f t="shared" si="29"/>
        <v>0.37</v>
      </c>
      <c r="AR455">
        <f t="shared" si="28"/>
        <v>0.64431000000000005</v>
      </c>
    </row>
    <row r="456" spans="40:44" x14ac:dyDescent="0.35">
      <c r="AN456" t="s">
        <v>92</v>
      </c>
      <c r="AO456" t="s">
        <v>57</v>
      </c>
      <c r="AP456" s="55">
        <v>0.64802999999999999</v>
      </c>
      <c r="AQ456">
        <f t="shared" si="29"/>
        <v>0.38</v>
      </c>
      <c r="AR456">
        <f t="shared" si="28"/>
        <v>0.64802999999999999</v>
      </c>
    </row>
    <row r="457" spans="40:44" x14ac:dyDescent="0.35">
      <c r="AN457" t="s">
        <v>92</v>
      </c>
      <c r="AO457" t="s">
        <v>59</v>
      </c>
      <c r="AP457" s="55">
        <v>0.65173000000000003</v>
      </c>
      <c r="AQ457">
        <f t="shared" si="29"/>
        <v>0.39</v>
      </c>
      <c r="AR457">
        <f t="shared" si="28"/>
        <v>0.65173000000000003</v>
      </c>
    </row>
    <row r="458" spans="40:44" x14ac:dyDescent="0.35">
      <c r="AN458" t="s">
        <v>93</v>
      </c>
      <c r="AO458" t="s">
        <v>39</v>
      </c>
      <c r="AP458" s="55">
        <v>0.65542</v>
      </c>
      <c r="AQ458">
        <f t="shared" si="29"/>
        <v>0.4</v>
      </c>
      <c r="AR458">
        <f t="shared" si="28"/>
        <v>0.65542</v>
      </c>
    </row>
    <row r="459" spans="40:44" x14ac:dyDescent="0.35">
      <c r="AN459" t="s">
        <v>93</v>
      </c>
      <c r="AO459" t="s">
        <v>42</v>
      </c>
      <c r="AP459" s="55">
        <v>0.65910000000000002</v>
      </c>
      <c r="AQ459">
        <f t="shared" si="29"/>
        <v>0.41</v>
      </c>
      <c r="AR459">
        <f t="shared" si="28"/>
        <v>0.65910000000000002</v>
      </c>
    </row>
    <row r="460" spans="40:44" x14ac:dyDescent="0.35">
      <c r="AN460" t="s">
        <v>93</v>
      </c>
      <c r="AO460" t="s">
        <v>45</v>
      </c>
      <c r="AP460" s="55">
        <v>0.66276000000000002</v>
      </c>
      <c r="AQ460">
        <f t="shared" si="29"/>
        <v>0.42</v>
      </c>
      <c r="AR460">
        <f t="shared" si="28"/>
        <v>0.66276000000000002</v>
      </c>
    </row>
    <row r="461" spans="40:44" x14ac:dyDescent="0.35">
      <c r="AN461" t="s">
        <v>93</v>
      </c>
      <c r="AO461" t="s">
        <v>47</v>
      </c>
      <c r="AP461" s="55">
        <v>0.66639999999999999</v>
      </c>
      <c r="AQ461">
        <f t="shared" si="29"/>
        <v>0.43</v>
      </c>
      <c r="AR461">
        <f t="shared" si="28"/>
        <v>0.66639999999999999</v>
      </c>
    </row>
    <row r="462" spans="40:44" x14ac:dyDescent="0.35">
      <c r="AN462" t="s">
        <v>93</v>
      </c>
      <c r="AO462" t="s">
        <v>49</v>
      </c>
      <c r="AP462" s="55">
        <v>0.67003000000000001</v>
      </c>
      <c r="AQ462">
        <f t="shared" si="29"/>
        <v>0.44</v>
      </c>
      <c r="AR462">
        <f t="shared" si="28"/>
        <v>0.67003000000000001</v>
      </c>
    </row>
    <row r="463" spans="40:44" x14ac:dyDescent="0.35">
      <c r="AN463" t="s">
        <v>93</v>
      </c>
      <c r="AO463" t="s">
        <v>51</v>
      </c>
      <c r="AP463" s="55">
        <v>0.67364000000000002</v>
      </c>
      <c r="AQ463">
        <f t="shared" si="29"/>
        <v>0.45</v>
      </c>
      <c r="AR463">
        <f t="shared" si="28"/>
        <v>0.67364000000000002</v>
      </c>
    </row>
    <row r="464" spans="40:44" x14ac:dyDescent="0.35">
      <c r="AN464" t="s">
        <v>93</v>
      </c>
      <c r="AO464" t="s">
        <v>53</v>
      </c>
      <c r="AP464" s="55">
        <v>0.67723999999999995</v>
      </c>
      <c r="AQ464">
        <f t="shared" si="29"/>
        <v>0.46</v>
      </c>
      <c r="AR464">
        <f t="shared" si="28"/>
        <v>0.67723999999999995</v>
      </c>
    </row>
    <row r="465" spans="40:44" x14ac:dyDescent="0.35">
      <c r="AN465" t="s">
        <v>93</v>
      </c>
      <c r="AO465" t="s">
        <v>55</v>
      </c>
      <c r="AP465" s="55">
        <v>0.68081999999999998</v>
      </c>
      <c r="AQ465">
        <f t="shared" si="29"/>
        <v>0.47</v>
      </c>
      <c r="AR465">
        <f t="shared" si="28"/>
        <v>0.68081999999999998</v>
      </c>
    </row>
    <row r="466" spans="40:44" x14ac:dyDescent="0.35">
      <c r="AN466" t="s">
        <v>93</v>
      </c>
      <c r="AO466" t="s">
        <v>57</v>
      </c>
      <c r="AP466" s="55">
        <v>0.68439000000000005</v>
      </c>
      <c r="AQ466">
        <f t="shared" si="29"/>
        <v>0.48</v>
      </c>
      <c r="AR466">
        <f t="shared" si="28"/>
        <v>0.68439000000000005</v>
      </c>
    </row>
    <row r="467" spans="40:44" x14ac:dyDescent="0.35">
      <c r="AN467" t="s">
        <v>93</v>
      </c>
      <c r="AO467" t="s">
        <v>59</v>
      </c>
      <c r="AP467" s="55">
        <v>0.68793000000000004</v>
      </c>
      <c r="AQ467">
        <f t="shared" si="29"/>
        <v>0.49</v>
      </c>
      <c r="AR467">
        <f t="shared" si="28"/>
        <v>0.68793000000000004</v>
      </c>
    </row>
    <row r="468" spans="40:44" x14ac:dyDescent="0.35">
      <c r="AN468" t="s">
        <v>94</v>
      </c>
      <c r="AO468" t="s">
        <v>39</v>
      </c>
      <c r="AP468" s="55">
        <v>0.69145999999999996</v>
      </c>
      <c r="AQ468">
        <f t="shared" si="29"/>
        <v>0.5</v>
      </c>
      <c r="AR468">
        <f t="shared" si="28"/>
        <v>0.69145999999999996</v>
      </c>
    </row>
    <row r="469" spans="40:44" x14ac:dyDescent="0.35">
      <c r="AN469" t="s">
        <v>94</v>
      </c>
      <c r="AO469" t="s">
        <v>42</v>
      </c>
      <c r="AP469" s="55">
        <v>0.69496999999999998</v>
      </c>
      <c r="AQ469">
        <f t="shared" si="29"/>
        <v>0.51</v>
      </c>
      <c r="AR469">
        <f t="shared" si="28"/>
        <v>0.69496999999999998</v>
      </c>
    </row>
    <row r="470" spans="40:44" x14ac:dyDescent="0.35">
      <c r="AN470" t="s">
        <v>94</v>
      </c>
      <c r="AO470" t="s">
        <v>45</v>
      </c>
      <c r="AP470" s="55">
        <v>0.69847000000000004</v>
      </c>
      <c r="AQ470">
        <f t="shared" si="29"/>
        <v>0.52</v>
      </c>
      <c r="AR470">
        <f t="shared" si="28"/>
        <v>0.69847000000000004</v>
      </c>
    </row>
    <row r="471" spans="40:44" x14ac:dyDescent="0.35">
      <c r="AN471" t="s">
        <v>94</v>
      </c>
      <c r="AO471" t="s">
        <v>47</v>
      </c>
      <c r="AP471" s="55">
        <v>0.70194000000000001</v>
      </c>
      <c r="AQ471">
        <f t="shared" si="29"/>
        <v>0.53</v>
      </c>
      <c r="AR471">
        <f t="shared" si="28"/>
        <v>0.70194000000000001</v>
      </c>
    </row>
    <row r="472" spans="40:44" x14ac:dyDescent="0.35">
      <c r="AN472" t="s">
        <v>94</v>
      </c>
      <c r="AO472" t="s">
        <v>49</v>
      </c>
      <c r="AP472" s="55">
        <v>0.70540000000000003</v>
      </c>
      <c r="AQ472">
        <f t="shared" si="29"/>
        <v>0.54</v>
      </c>
      <c r="AR472">
        <f t="shared" si="28"/>
        <v>0.70540000000000003</v>
      </c>
    </row>
    <row r="473" spans="40:44" x14ac:dyDescent="0.35">
      <c r="AN473" t="s">
        <v>94</v>
      </c>
      <c r="AO473" t="s">
        <v>51</v>
      </c>
      <c r="AP473" s="55">
        <v>0.70884000000000003</v>
      </c>
      <c r="AQ473">
        <f t="shared" si="29"/>
        <v>0.55000000000000004</v>
      </c>
      <c r="AR473">
        <f t="shared" si="28"/>
        <v>0.70884000000000003</v>
      </c>
    </row>
    <row r="474" spans="40:44" x14ac:dyDescent="0.35">
      <c r="AN474" t="s">
        <v>94</v>
      </c>
      <c r="AO474" t="s">
        <v>53</v>
      </c>
      <c r="AP474" s="55">
        <v>0.71226</v>
      </c>
      <c r="AQ474">
        <f t="shared" si="29"/>
        <v>0.56000000000000005</v>
      </c>
      <c r="AR474">
        <f t="shared" si="28"/>
        <v>0.71226</v>
      </c>
    </row>
    <row r="475" spans="40:44" x14ac:dyDescent="0.35">
      <c r="AN475" t="s">
        <v>94</v>
      </c>
      <c r="AO475" t="s">
        <v>55</v>
      </c>
      <c r="AP475" s="55">
        <v>0.71565999999999996</v>
      </c>
      <c r="AQ475">
        <f t="shared" si="29"/>
        <v>0.56999999999999995</v>
      </c>
      <c r="AR475">
        <f t="shared" si="28"/>
        <v>0.71565999999999996</v>
      </c>
    </row>
    <row r="476" spans="40:44" x14ac:dyDescent="0.35">
      <c r="AN476" t="s">
        <v>94</v>
      </c>
      <c r="AO476" t="s">
        <v>57</v>
      </c>
      <c r="AP476" s="55">
        <v>0.71904000000000001</v>
      </c>
      <c r="AQ476">
        <f t="shared" si="29"/>
        <v>0.57999999999999996</v>
      </c>
      <c r="AR476">
        <f t="shared" si="28"/>
        <v>0.71904000000000001</v>
      </c>
    </row>
    <row r="477" spans="40:44" x14ac:dyDescent="0.35">
      <c r="AN477" t="s">
        <v>94</v>
      </c>
      <c r="AO477" t="s">
        <v>59</v>
      </c>
      <c r="AP477" s="55">
        <v>0.72240000000000004</v>
      </c>
      <c r="AQ477">
        <f t="shared" si="29"/>
        <v>0.59</v>
      </c>
      <c r="AR477">
        <f t="shared" si="28"/>
        <v>0.72240000000000004</v>
      </c>
    </row>
    <row r="478" spans="40:44" x14ac:dyDescent="0.35">
      <c r="AN478" t="s">
        <v>95</v>
      </c>
      <c r="AO478" t="s">
        <v>39</v>
      </c>
      <c r="AP478" s="55">
        <v>0.72575000000000001</v>
      </c>
      <c r="AQ478">
        <f t="shared" si="29"/>
        <v>0.6</v>
      </c>
      <c r="AR478">
        <f t="shared" si="28"/>
        <v>0.72575000000000001</v>
      </c>
    </row>
    <row r="479" spans="40:44" x14ac:dyDescent="0.35">
      <c r="AN479" t="s">
        <v>95</v>
      </c>
      <c r="AO479" t="s">
        <v>42</v>
      </c>
      <c r="AP479" s="55">
        <v>0.72907</v>
      </c>
      <c r="AQ479">
        <f t="shared" si="29"/>
        <v>0.61</v>
      </c>
      <c r="AR479">
        <f t="shared" si="28"/>
        <v>0.72907</v>
      </c>
    </row>
    <row r="480" spans="40:44" x14ac:dyDescent="0.35">
      <c r="AN480" t="s">
        <v>95</v>
      </c>
      <c r="AO480" t="s">
        <v>45</v>
      </c>
      <c r="AP480" s="55">
        <v>0.73236999999999997</v>
      </c>
      <c r="AQ480">
        <f t="shared" si="29"/>
        <v>0.62</v>
      </c>
      <c r="AR480">
        <f t="shared" si="28"/>
        <v>0.73236999999999997</v>
      </c>
    </row>
    <row r="481" spans="40:44" x14ac:dyDescent="0.35">
      <c r="AN481" t="s">
        <v>95</v>
      </c>
      <c r="AO481" t="s">
        <v>47</v>
      </c>
      <c r="AP481" s="55">
        <v>0.73565000000000003</v>
      </c>
      <c r="AQ481">
        <f t="shared" si="29"/>
        <v>0.63</v>
      </c>
      <c r="AR481">
        <f t="shared" si="28"/>
        <v>0.73565000000000003</v>
      </c>
    </row>
    <row r="482" spans="40:44" x14ac:dyDescent="0.35">
      <c r="AN482" t="s">
        <v>95</v>
      </c>
      <c r="AO482" t="s">
        <v>49</v>
      </c>
      <c r="AP482" s="55">
        <v>0.73890999999999996</v>
      </c>
      <c r="AQ482">
        <f t="shared" si="29"/>
        <v>0.64</v>
      </c>
      <c r="AR482">
        <f t="shared" ref="AR482:AR545" si="30">AP482</f>
        <v>0.73890999999999996</v>
      </c>
    </row>
    <row r="483" spans="40:44" x14ac:dyDescent="0.35">
      <c r="AN483" t="s">
        <v>95</v>
      </c>
      <c r="AO483" t="s">
        <v>51</v>
      </c>
      <c r="AP483" s="55">
        <v>0.74214999999999998</v>
      </c>
      <c r="AQ483">
        <f t="shared" si="29"/>
        <v>0.65</v>
      </c>
      <c r="AR483">
        <f t="shared" si="30"/>
        <v>0.74214999999999998</v>
      </c>
    </row>
    <row r="484" spans="40:44" x14ac:dyDescent="0.35">
      <c r="AN484" t="s">
        <v>95</v>
      </c>
      <c r="AO484" t="s">
        <v>53</v>
      </c>
      <c r="AP484" s="55">
        <v>0.74536999999999998</v>
      </c>
      <c r="AQ484">
        <f t="shared" ref="AQ484:AQ547" si="31">ROUND(AQ483+0.01,2)</f>
        <v>0.66</v>
      </c>
      <c r="AR484">
        <f t="shared" si="30"/>
        <v>0.74536999999999998</v>
      </c>
    </row>
    <row r="485" spans="40:44" x14ac:dyDescent="0.35">
      <c r="AN485" t="s">
        <v>95</v>
      </c>
      <c r="AO485" t="s">
        <v>55</v>
      </c>
      <c r="AP485" s="55">
        <v>0.74856999999999996</v>
      </c>
      <c r="AQ485">
        <f t="shared" si="31"/>
        <v>0.67</v>
      </c>
      <c r="AR485">
        <f t="shared" si="30"/>
        <v>0.74856999999999996</v>
      </c>
    </row>
    <row r="486" spans="40:44" x14ac:dyDescent="0.35">
      <c r="AN486" t="s">
        <v>95</v>
      </c>
      <c r="AO486" t="s">
        <v>57</v>
      </c>
      <c r="AP486" s="55">
        <v>0.75175000000000003</v>
      </c>
      <c r="AQ486">
        <f t="shared" si="31"/>
        <v>0.68</v>
      </c>
      <c r="AR486">
        <f t="shared" si="30"/>
        <v>0.75175000000000003</v>
      </c>
    </row>
    <row r="487" spans="40:44" x14ac:dyDescent="0.35">
      <c r="AN487" t="s">
        <v>95</v>
      </c>
      <c r="AO487" t="s">
        <v>59</v>
      </c>
      <c r="AP487" s="55">
        <v>0.75490000000000002</v>
      </c>
      <c r="AQ487">
        <f t="shared" si="31"/>
        <v>0.69</v>
      </c>
      <c r="AR487">
        <f t="shared" si="30"/>
        <v>0.75490000000000002</v>
      </c>
    </row>
    <row r="488" spans="40:44" x14ac:dyDescent="0.35">
      <c r="AN488" t="s">
        <v>96</v>
      </c>
      <c r="AO488" t="s">
        <v>39</v>
      </c>
      <c r="AP488" s="55">
        <v>0.75804000000000005</v>
      </c>
      <c r="AQ488">
        <f t="shared" si="31"/>
        <v>0.7</v>
      </c>
      <c r="AR488">
        <f t="shared" si="30"/>
        <v>0.75804000000000005</v>
      </c>
    </row>
    <row r="489" spans="40:44" x14ac:dyDescent="0.35">
      <c r="AN489" t="s">
        <v>96</v>
      </c>
      <c r="AO489" t="s">
        <v>42</v>
      </c>
      <c r="AP489" s="55">
        <v>0.76114999999999999</v>
      </c>
      <c r="AQ489">
        <f t="shared" si="31"/>
        <v>0.71</v>
      </c>
      <c r="AR489">
        <f t="shared" si="30"/>
        <v>0.76114999999999999</v>
      </c>
    </row>
    <row r="490" spans="40:44" x14ac:dyDescent="0.35">
      <c r="AN490" t="s">
        <v>96</v>
      </c>
      <c r="AO490" t="s">
        <v>45</v>
      </c>
      <c r="AP490" s="55">
        <v>0.76424000000000003</v>
      </c>
      <c r="AQ490">
        <f t="shared" si="31"/>
        <v>0.72</v>
      </c>
      <c r="AR490">
        <f t="shared" si="30"/>
        <v>0.76424000000000003</v>
      </c>
    </row>
    <row r="491" spans="40:44" x14ac:dyDescent="0.35">
      <c r="AN491" t="s">
        <v>96</v>
      </c>
      <c r="AO491" t="s">
        <v>47</v>
      </c>
      <c r="AP491" s="55">
        <v>0.76729999999999998</v>
      </c>
      <c r="AQ491">
        <f t="shared" si="31"/>
        <v>0.73</v>
      </c>
      <c r="AR491">
        <f t="shared" si="30"/>
        <v>0.76729999999999998</v>
      </c>
    </row>
    <row r="492" spans="40:44" x14ac:dyDescent="0.35">
      <c r="AN492" t="s">
        <v>96</v>
      </c>
      <c r="AO492" t="s">
        <v>49</v>
      </c>
      <c r="AP492" s="55">
        <v>0.77034999999999998</v>
      </c>
      <c r="AQ492">
        <f t="shared" si="31"/>
        <v>0.74</v>
      </c>
      <c r="AR492">
        <f t="shared" si="30"/>
        <v>0.77034999999999998</v>
      </c>
    </row>
    <row r="493" spans="40:44" x14ac:dyDescent="0.35">
      <c r="AN493" t="s">
        <v>96</v>
      </c>
      <c r="AO493" t="s">
        <v>51</v>
      </c>
      <c r="AP493" s="55">
        <v>0.77337</v>
      </c>
      <c r="AQ493">
        <f t="shared" si="31"/>
        <v>0.75</v>
      </c>
      <c r="AR493">
        <f t="shared" si="30"/>
        <v>0.77337</v>
      </c>
    </row>
    <row r="494" spans="40:44" x14ac:dyDescent="0.35">
      <c r="AN494" t="s">
        <v>96</v>
      </c>
      <c r="AO494" t="s">
        <v>53</v>
      </c>
      <c r="AP494" s="55">
        <v>0.77637</v>
      </c>
      <c r="AQ494">
        <f t="shared" si="31"/>
        <v>0.76</v>
      </c>
      <c r="AR494">
        <f t="shared" si="30"/>
        <v>0.77637</v>
      </c>
    </row>
    <row r="495" spans="40:44" x14ac:dyDescent="0.35">
      <c r="AN495" t="s">
        <v>96</v>
      </c>
      <c r="AO495" t="s">
        <v>55</v>
      </c>
      <c r="AP495" s="55">
        <v>0.77934999999999999</v>
      </c>
      <c r="AQ495">
        <f t="shared" si="31"/>
        <v>0.77</v>
      </c>
      <c r="AR495">
        <f t="shared" si="30"/>
        <v>0.77934999999999999</v>
      </c>
    </row>
    <row r="496" spans="40:44" x14ac:dyDescent="0.35">
      <c r="AN496" t="s">
        <v>96</v>
      </c>
      <c r="AO496" t="s">
        <v>57</v>
      </c>
      <c r="AP496" s="55">
        <v>0.7823</v>
      </c>
      <c r="AQ496">
        <f t="shared" si="31"/>
        <v>0.78</v>
      </c>
      <c r="AR496">
        <f t="shared" si="30"/>
        <v>0.7823</v>
      </c>
    </row>
    <row r="497" spans="40:44" x14ac:dyDescent="0.35">
      <c r="AN497" t="s">
        <v>96</v>
      </c>
      <c r="AO497" t="s">
        <v>59</v>
      </c>
      <c r="AP497" s="55">
        <v>0.78524000000000005</v>
      </c>
      <c r="AQ497">
        <f t="shared" si="31"/>
        <v>0.79</v>
      </c>
      <c r="AR497">
        <f t="shared" si="30"/>
        <v>0.78524000000000005</v>
      </c>
    </row>
    <row r="498" spans="40:44" x14ac:dyDescent="0.35">
      <c r="AN498" t="s">
        <v>97</v>
      </c>
      <c r="AO498" t="s">
        <v>39</v>
      </c>
      <c r="AP498" s="55">
        <v>0.78813999999999995</v>
      </c>
      <c r="AQ498">
        <f t="shared" si="31"/>
        <v>0.8</v>
      </c>
      <c r="AR498">
        <f t="shared" si="30"/>
        <v>0.78813999999999995</v>
      </c>
    </row>
    <row r="499" spans="40:44" x14ac:dyDescent="0.35">
      <c r="AN499" t="s">
        <v>97</v>
      </c>
      <c r="AO499" t="s">
        <v>42</v>
      </c>
      <c r="AP499" s="55">
        <v>0.79103000000000001</v>
      </c>
      <c r="AQ499">
        <f t="shared" si="31"/>
        <v>0.81</v>
      </c>
      <c r="AR499">
        <f t="shared" si="30"/>
        <v>0.79103000000000001</v>
      </c>
    </row>
    <row r="500" spans="40:44" x14ac:dyDescent="0.35">
      <c r="AN500" t="s">
        <v>97</v>
      </c>
      <c r="AO500" t="s">
        <v>45</v>
      </c>
      <c r="AP500" s="55">
        <v>0.79388999999999998</v>
      </c>
      <c r="AQ500">
        <f t="shared" si="31"/>
        <v>0.82</v>
      </c>
      <c r="AR500">
        <f t="shared" si="30"/>
        <v>0.79388999999999998</v>
      </c>
    </row>
    <row r="501" spans="40:44" x14ac:dyDescent="0.35">
      <c r="AN501" t="s">
        <v>97</v>
      </c>
      <c r="AO501" t="s">
        <v>47</v>
      </c>
      <c r="AP501" s="55">
        <v>0.79673000000000005</v>
      </c>
      <c r="AQ501">
        <f t="shared" si="31"/>
        <v>0.83</v>
      </c>
      <c r="AR501">
        <f t="shared" si="30"/>
        <v>0.79673000000000005</v>
      </c>
    </row>
    <row r="502" spans="40:44" x14ac:dyDescent="0.35">
      <c r="AN502" t="s">
        <v>97</v>
      </c>
      <c r="AO502" t="s">
        <v>49</v>
      </c>
      <c r="AP502" s="55">
        <v>0.79954999999999998</v>
      </c>
      <c r="AQ502">
        <f t="shared" si="31"/>
        <v>0.84</v>
      </c>
      <c r="AR502">
        <f t="shared" si="30"/>
        <v>0.79954999999999998</v>
      </c>
    </row>
    <row r="503" spans="40:44" x14ac:dyDescent="0.35">
      <c r="AN503" t="s">
        <v>97</v>
      </c>
      <c r="AO503" t="s">
        <v>51</v>
      </c>
      <c r="AP503" s="55">
        <v>0.80234000000000005</v>
      </c>
      <c r="AQ503">
        <f t="shared" si="31"/>
        <v>0.85</v>
      </c>
      <c r="AR503">
        <f t="shared" si="30"/>
        <v>0.80234000000000005</v>
      </c>
    </row>
    <row r="504" spans="40:44" x14ac:dyDescent="0.35">
      <c r="AN504" t="s">
        <v>97</v>
      </c>
      <c r="AO504" t="s">
        <v>53</v>
      </c>
      <c r="AP504" s="55">
        <v>0.80510999999999999</v>
      </c>
      <c r="AQ504">
        <f t="shared" si="31"/>
        <v>0.86</v>
      </c>
      <c r="AR504">
        <f t="shared" si="30"/>
        <v>0.80510999999999999</v>
      </c>
    </row>
    <row r="505" spans="40:44" x14ac:dyDescent="0.35">
      <c r="AN505" t="s">
        <v>97</v>
      </c>
      <c r="AO505" t="s">
        <v>55</v>
      </c>
      <c r="AP505" s="55">
        <v>0.80784999999999996</v>
      </c>
      <c r="AQ505">
        <f t="shared" si="31"/>
        <v>0.87</v>
      </c>
      <c r="AR505">
        <f t="shared" si="30"/>
        <v>0.80784999999999996</v>
      </c>
    </row>
    <row r="506" spans="40:44" x14ac:dyDescent="0.35">
      <c r="AN506" t="s">
        <v>97</v>
      </c>
      <c r="AO506" t="s">
        <v>57</v>
      </c>
      <c r="AP506" s="55">
        <v>0.81057000000000001</v>
      </c>
      <c r="AQ506">
        <f t="shared" si="31"/>
        <v>0.88</v>
      </c>
      <c r="AR506">
        <f t="shared" si="30"/>
        <v>0.81057000000000001</v>
      </c>
    </row>
    <row r="507" spans="40:44" x14ac:dyDescent="0.35">
      <c r="AN507" t="s">
        <v>97</v>
      </c>
      <c r="AO507" t="s">
        <v>59</v>
      </c>
      <c r="AP507" s="55">
        <v>0.81327000000000005</v>
      </c>
      <c r="AQ507">
        <f t="shared" si="31"/>
        <v>0.89</v>
      </c>
      <c r="AR507">
        <f t="shared" si="30"/>
        <v>0.81327000000000005</v>
      </c>
    </row>
    <row r="508" spans="40:44" x14ac:dyDescent="0.35">
      <c r="AN508" t="s">
        <v>98</v>
      </c>
      <c r="AO508" t="s">
        <v>39</v>
      </c>
      <c r="AP508" s="55">
        <v>0.81594</v>
      </c>
      <c r="AQ508">
        <f t="shared" si="31"/>
        <v>0.9</v>
      </c>
      <c r="AR508">
        <f t="shared" si="30"/>
        <v>0.81594</v>
      </c>
    </row>
    <row r="509" spans="40:44" x14ac:dyDescent="0.35">
      <c r="AN509" t="s">
        <v>98</v>
      </c>
      <c r="AO509" t="s">
        <v>42</v>
      </c>
      <c r="AP509" s="55">
        <v>0.81859000000000004</v>
      </c>
      <c r="AQ509">
        <f t="shared" si="31"/>
        <v>0.91</v>
      </c>
      <c r="AR509">
        <f t="shared" si="30"/>
        <v>0.81859000000000004</v>
      </c>
    </row>
    <row r="510" spans="40:44" x14ac:dyDescent="0.35">
      <c r="AN510" t="s">
        <v>98</v>
      </c>
      <c r="AO510" t="s">
        <v>45</v>
      </c>
      <c r="AP510" s="55">
        <v>0.82121</v>
      </c>
      <c r="AQ510">
        <f t="shared" si="31"/>
        <v>0.92</v>
      </c>
      <c r="AR510">
        <f t="shared" si="30"/>
        <v>0.82121</v>
      </c>
    </row>
    <row r="511" spans="40:44" x14ac:dyDescent="0.35">
      <c r="AN511" t="s">
        <v>98</v>
      </c>
      <c r="AO511" t="s">
        <v>47</v>
      </c>
      <c r="AP511" s="55">
        <v>0.82381000000000004</v>
      </c>
      <c r="AQ511">
        <f t="shared" si="31"/>
        <v>0.93</v>
      </c>
      <c r="AR511">
        <f t="shared" si="30"/>
        <v>0.82381000000000004</v>
      </c>
    </row>
    <row r="512" spans="40:44" x14ac:dyDescent="0.35">
      <c r="AN512" t="s">
        <v>98</v>
      </c>
      <c r="AO512" t="s">
        <v>49</v>
      </c>
      <c r="AP512" s="55">
        <v>0.82638999999999996</v>
      </c>
      <c r="AQ512">
        <f t="shared" si="31"/>
        <v>0.94</v>
      </c>
      <c r="AR512">
        <f t="shared" si="30"/>
        <v>0.82638999999999996</v>
      </c>
    </row>
    <row r="513" spans="40:44" x14ac:dyDescent="0.35">
      <c r="AN513" t="s">
        <v>98</v>
      </c>
      <c r="AO513" t="s">
        <v>51</v>
      </c>
      <c r="AP513" s="55">
        <v>0.82894000000000001</v>
      </c>
      <c r="AQ513">
        <f t="shared" si="31"/>
        <v>0.95</v>
      </c>
      <c r="AR513">
        <f t="shared" si="30"/>
        <v>0.82894000000000001</v>
      </c>
    </row>
    <row r="514" spans="40:44" x14ac:dyDescent="0.35">
      <c r="AN514" t="s">
        <v>98</v>
      </c>
      <c r="AO514" t="s">
        <v>53</v>
      </c>
      <c r="AP514" s="55">
        <v>0.83147000000000004</v>
      </c>
      <c r="AQ514">
        <f t="shared" si="31"/>
        <v>0.96</v>
      </c>
      <c r="AR514">
        <f t="shared" si="30"/>
        <v>0.83147000000000004</v>
      </c>
    </row>
    <row r="515" spans="40:44" x14ac:dyDescent="0.35">
      <c r="AN515" t="s">
        <v>98</v>
      </c>
      <c r="AO515" t="s">
        <v>55</v>
      </c>
      <c r="AP515" s="55">
        <v>0.83398000000000005</v>
      </c>
      <c r="AQ515">
        <f t="shared" si="31"/>
        <v>0.97</v>
      </c>
      <c r="AR515">
        <f t="shared" si="30"/>
        <v>0.83398000000000005</v>
      </c>
    </row>
    <row r="516" spans="40:44" x14ac:dyDescent="0.35">
      <c r="AN516" t="s">
        <v>98</v>
      </c>
      <c r="AO516" t="s">
        <v>57</v>
      </c>
      <c r="AP516" s="55">
        <v>0.83645999999999998</v>
      </c>
      <c r="AQ516">
        <f t="shared" si="31"/>
        <v>0.98</v>
      </c>
      <c r="AR516">
        <f t="shared" si="30"/>
        <v>0.83645999999999998</v>
      </c>
    </row>
    <row r="517" spans="40:44" x14ac:dyDescent="0.35">
      <c r="AN517" t="s">
        <v>98</v>
      </c>
      <c r="AO517" t="s">
        <v>59</v>
      </c>
      <c r="AP517" s="55">
        <v>0.83891000000000004</v>
      </c>
      <c r="AQ517">
        <f t="shared" si="31"/>
        <v>0.99</v>
      </c>
      <c r="AR517">
        <f t="shared" si="30"/>
        <v>0.83891000000000004</v>
      </c>
    </row>
    <row r="518" spans="40:44" x14ac:dyDescent="0.35">
      <c r="AN518" t="s">
        <v>99</v>
      </c>
      <c r="AO518" t="s">
        <v>39</v>
      </c>
      <c r="AP518" s="55">
        <v>0.84133999999999998</v>
      </c>
      <c r="AQ518">
        <f t="shared" si="31"/>
        <v>1</v>
      </c>
      <c r="AR518">
        <f t="shared" si="30"/>
        <v>0.84133999999999998</v>
      </c>
    </row>
    <row r="519" spans="40:44" x14ac:dyDescent="0.35">
      <c r="AN519" t="s">
        <v>99</v>
      </c>
      <c r="AO519" t="s">
        <v>42</v>
      </c>
      <c r="AP519" s="55">
        <v>0.84375</v>
      </c>
      <c r="AQ519">
        <f t="shared" si="31"/>
        <v>1.01</v>
      </c>
      <c r="AR519">
        <f t="shared" si="30"/>
        <v>0.84375</v>
      </c>
    </row>
    <row r="520" spans="40:44" x14ac:dyDescent="0.35">
      <c r="AN520" t="s">
        <v>99</v>
      </c>
      <c r="AO520" t="s">
        <v>45</v>
      </c>
      <c r="AP520" s="55">
        <v>0.84614</v>
      </c>
      <c r="AQ520">
        <f t="shared" si="31"/>
        <v>1.02</v>
      </c>
      <c r="AR520">
        <f t="shared" si="30"/>
        <v>0.84614</v>
      </c>
    </row>
    <row r="521" spans="40:44" x14ac:dyDescent="0.35">
      <c r="AN521" t="s">
        <v>99</v>
      </c>
      <c r="AO521" t="s">
        <v>47</v>
      </c>
      <c r="AP521" s="55">
        <v>0.84848999999999997</v>
      </c>
      <c r="AQ521">
        <f t="shared" si="31"/>
        <v>1.03</v>
      </c>
      <c r="AR521">
        <f t="shared" si="30"/>
        <v>0.84848999999999997</v>
      </c>
    </row>
    <row r="522" spans="40:44" x14ac:dyDescent="0.35">
      <c r="AN522" t="s">
        <v>99</v>
      </c>
      <c r="AO522" t="s">
        <v>49</v>
      </c>
      <c r="AP522" s="55">
        <v>0.85082999999999998</v>
      </c>
      <c r="AQ522">
        <f t="shared" si="31"/>
        <v>1.04</v>
      </c>
      <c r="AR522">
        <f t="shared" si="30"/>
        <v>0.85082999999999998</v>
      </c>
    </row>
    <row r="523" spans="40:44" x14ac:dyDescent="0.35">
      <c r="AN523" t="s">
        <v>99</v>
      </c>
      <c r="AO523" t="s">
        <v>51</v>
      </c>
      <c r="AP523" s="55">
        <v>0.85314000000000001</v>
      </c>
      <c r="AQ523">
        <f t="shared" si="31"/>
        <v>1.05</v>
      </c>
      <c r="AR523">
        <f t="shared" si="30"/>
        <v>0.85314000000000001</v>
      </c>
    </row>
    <row r="524" spans="40:44" x14ac:dyDescent="0.35">
      <c r="AN524" t="s">
        <v>99</v>
      </c>
      <c r="AO524" t="s">
        <v>53</v>
      </c>
      <c r="AP524" s="55">
        <v>0.85543000000000002</v>
      </c>
      <c r="AQ524">
        <f t="shared" si="31"/>
        <v>1.06</v>
      </c>
      <c r="AR524">
        <f t="shared" si="30"/>
        <v>0.85543000000000002</v>
      </c>
    </row>
    <row r="525" spans="40:44" x14ac:dyDescent="0.35">
      <c r="AN525" t="s">
        <v>99</v>
      </c>
      <c r="AO525" t="s">
        <v>55</v>
      </c>
      <c r="AP525" s="55">
        <v>0.85768999999999995</v>
      </c>
      <c r="AQ525">
        <f t="shared" si="31"/>
        <v>1.07</v>
      </c>
      <c r="AR525">
        <f t="shared" si="30"/>
        <v>0.85768999999999995</v>
      </c>
    </row>
    <row r="526" spans="40:44" x14ac:dyDescent="0.35">
      <c r="AN526" t="s">
        <v>99</v>
      </c>
      <c r="AO526" t="s">
        <v>57</v>
      </c>
      <c r="AP526" s="55">
        <v>0.85992999999999997</v>
      </c>
      <c r="AQ526">
        <f t="shared" si="31"/>
        <v>1.08</v>
      </c>
      <c r="AR526">
        <f t="shared" si="30"/>
        <v>0.85992999999999997</v>
      </c>
    </row>
    <row r="527" spans="40:44" x14ac:dyDescent="0.35">
      <c r="AN527" t="s">
        <v>99</v>
      </c>
      <c r="AO527" t="s">
        <v>59</v>
      </c>
      <c r="AP527" s="55">
        <v>0.86214000000000002</v>
      </c>
      <c r="AQ527">
        <f t="shared" si="31"/>
        <v>1.0900000000000001</v>
      </c>
      <c r="AR527">
        <f t="shared" si="30"/>
        <v>0.86214000000000002</v>
      </c>
    </row>
    <row r="528" spans="40:44" x14ac:dyDescent="0.35">
      <c r="AN528" t="s">
        <v>100</v>
      </c>
      <c r="AO528" t="s">
        <v>39</v>
      </c>
      <c r="AP528" s="55">
        <v>0.86433000000000004</v>
      </c>
      <c r="AQ528">
        <f t="shared" si="31"/>
        <v>1.1000000000000001</v>
      </c>
      <c r="AR528">
        <f t="shared" si="30"/>
        <v>0.86433000000000004</v>
      </c>
    </row>
    <row r="529" spans="40:44" x14ac:dyDescent="0.35">
      <c r="AN529" t="s">
        <v>100</v>
      </c>
      <c r="AO529" t="s">
        <v>42</v>
      </c>
      <c r="AP529" s="55">
        <v>0.86650000000000005</v>
      </c>
      <c r="AQ529">
        <f t="shared" si="31"/>
        <v>1.1100000000000001</v>
      </c>
      <c r="AR529">
        <f t="shared" si="30"/>
        <v>0.86650000000000005</v>
      </c>
    </row>
    <row r="530" spans="40:44" x14ac:dyDescent="0.35">
      <c r="AN530" t="s">
        <v>100</v>
      </c>
      <c r="AO530" t="s">
        <v>45</v>
      </c>
      <c r="AP530" s="55">
        <v>0.86863999999999997</v>
      </c>
      <c r="AQ530">
        <f t="shared" si="31"/>
        <v>1.1200000000000001</v>
      </c>
      <c r="AR530">
        <f t="shared" si="30"/>
        <v>0.86863999999999997</v>
      </c>
    </row>
    <row r="531" spans="40:44" x14ac:dyDescent="0.35">
      <c r="AN531" t="s">
        <v>100</v>
      </c>
      <c r="AO531" t="s">
        <v>47</v>
      </c>
      <c r="AP531" s="55">
        <v>0.87075999999999998</v>
      </c>
      <c r="AQ531">
        <f t="shared" si="31"/>
        <v>1.1299999999999999</v>
      </c>
      <c r="AR531">
        <f t="shared" si="30"/>
        <v>0.87075999999999998</v>
      </c>
    </row>
    <row r="532" spans="40:44" x14ac:dyDescent="0.35">
      <c r="AN532" t="s">
        <v>100</v>
      </c>
      <c r="AO532" t="s">
        <v>49</v>
      </c>
      <c r="AP532" s="55">
        <v>0.87285999999999997</v>
      </c>
      <c r="AQ532">
        <f t="shared" si="31"/>
        <v>1.1399999999999999</v>
      </c>
      <c r="AR532">
        <f t="shared" si="30"/>
        <v>0.87285999999999997</v>
      </c>
    </row>
    <row r="533" spans="40:44" x14ac:dyDescent="0.35">
      <c r="AN533" t="s">
        <v>100</v>
      </c>
      <c r="AO533" t="s">
        <v>51</v>
      </c>
      <c r="AP533" s="55">
        <v>0.87492999999999999</v>
      </c>
      <c r="AQ533">
        <f t="shared" si="31"/>
        <v>1.1499999999999999</v>
      </c>
      <c r="AR533">
        <f t="shared" si="30"/>
        <v>0.87492999999999999</v>
      </c>
    </row>
    <row r="534" spans="40:44" x14ac:dyDescent="0.35">
      <c r="AN534" t="s">
        <v>100</v>
      </c>
      <c r="AO534" t="s">
        <v>53</v>
      </c>
      <c r="AP534" s="55">
        <v>0.87697999999999998</v>
      </c>
      <c r="AQ534">
        <f t="shared" si="31"/>
        <v>1.1599999999999999</v>
      </c>
      <c r="AR534">
        <f t="shared" si="30"/>
        <v>0.87697999999999998</v>
      </c>
    </row>
    <row r="535" spans="40:44" x14ac:dyDescent="0.35">
      <c r="AN535" t="s">
        <v>100</v>
      </c>
      <c r="AO535" t="s">
        <v>55</v>
      </c>
      <c r="AP535" s="55">
        <v>0.879</v>
      </c>
      <c r="AQ535">
        <f t="shared" si="31"/>
        <v>1.17</v>
      </c>
      <c r="AR535">
        <f t="shared" si="30"/>
        <v>0.879</v>
      </c>
    </row>
    <row r="536" spans="40:44" x14ac:dyDescent="0.35">
      <c r="AN536" t="s">
        <v>100</v>
      </c>
      <c r="AO536" t="s">
        <v>57</v>
      </c>
      <c r="AP536" s="55">
        <v>0.88100000000000001</v>
      </c>
      <c r="AQ536">
        <f t="shared" si="31"/>
        <v>1.18</v>
      </c>
      <c r="AR536">
        <f t="shared" si="30"/>
        <v>0.88100000000000001</v>
      </c>
    </row>
    <row r="537" spans="40:44" x14ac:dyDescent="0.35">
      <c r="AN537" t="s">
        <v>100</v>
      </c>
      <c r="AO537" t="s">
        <v>59</v>
      </c>
      <c r="AP537" s="55">
        <v>0.88297999999999999</v>
      </c>
      <c r="AQ537">
        <f t="shared" si="31"/>
        <v>1.19</v>
      </c>
      <c r="AR537">
        <f t="shared" si="30"/>
        <v>0.88297999999999999</v>
      </c>
    </row>
    <row r="538" spans="40:44" x14ac:dyDescent="0.35">
      <c r="AN538" t="s">
        <v>101</v>
      </c>
      <c r="AO538" t="s">
        <v>39</v>
      </c>
      <c r="AP538" s="55">
        <v>0.88492999999999999</v>
      </c>
      <c r="AQ538">
        <f t="shared" si="31"/>
        <v>1.2</v>
      </c>
      <c r="AR538">
        <f t="shared" si="30"/>
        <v>0.88492999999999999</v>
      </c>
    </row>
    <row r="539" spans="40:44" x14ac:dyDescent="0.35">
      <c r="AN539" t="s">
        <v>101</v>
      </c>
      <c r="AO539" t="s">
        <v>42</v>
      </c>
      <c r="AP539" s="55">
        <v>0.88685999999999998</v>
      </c>
      <c r="AQ539">
        <f t="shared" si="31"/>
        <v>1.21</v>
      </c>
      <c r="AR539">
        <f t="shared" si="30"/>
        <v>0.88685999999999998</v>
      </c>
    </row>
    <row r="540" spans="40:44" x14ac:dyDescent="0.35">
      <c r="AN540" t="s">
        <v>101</v>
      </c>
      <c r="AO540" t="s">
        <v>45</v>
      </c>
      <c r="AP540" s="55">
        <v>0.88876999999999995</v>
      </c>
      <c r="AQ540">
        <f t="shared" si="31"/>
        <v>1.22</v>
      </c>
      <c r="AR540">
        <f t="shared" si="30"/>
        <v>0.88876999999999995</v>
      </c>
    </row>
    <row r="541" spans="40:44" x14ac:dyDescent="0.35">
      <c r="AN541" t="s">
        <v>101</v>
      </c>
      <c r="AO541" t="s">
        <v>47</v>
      </c>
      <c r="AP541" s="55">
        <v>0.89065000000000005</v>
      </c>
      <c r="AQ541">
        <f t="shared" si="31"/>
        <v>1.23</v>
      </c>
      <c r="AR541">
        <f t="shared" si="30"/>
        <v>0.89065000000000005</v>
      </c>
    </row>
    <row r="542" spans="40:44" x14ac:dyDescent="0.35">
      <c r="AN542" t="s">
        <v>101</v>
      </c>
      <c r="AO542" t="s">
        <v>49</v>
      </c>
      <c r="AP542" s="55">
        <v>0.89251000000000003</v>
      </c>
      <c r="AQ542">
        <f t="shared" si="31"/>
        <v>1.24</v>
      </c>
      <c r="AR542">
        <f t="shared" si="30"/>
        <v>0.89251000000000003</v>
      </c>
    </row>
    <row r="543" spans="40:44" x14ac:dyDescent="0.35">
      <c r="AN543" t="s">
        <v>101</v>
      </c>
      <c r="AO543" t="s">
        <v>51</v>
      </c>
      <c r="AP543" s="55">
        <v>0.89434999999999998</v>
      </c>
      <c r="AQ543">
        <f t="shared" si="31"/>
        <v>1.25</v>
      </c>
      <c r="AR543">
        <f t="shared" si="30"/>
        <v>0.89434999999999998</v>
      </c>
    </row>
    <row r="544" spans="40:44" x14ac:dyDescent="0.35">
      <c r="AN544" t="s">
        <v>101</v>
      </c>
      <c r="AO544" t="s">
        <v>53</v>
      </c>
      <c r="AP544" s="55">
        <v>0.89617000000000002</v>
      </c>
      <c r="AQ544">
        <f t="shared" si="31"/>
        <v>1.26</v>
      </c>
      <c r="AR544">
        <f t="shared" si="30"/>
        <v>0.89617000000000002</v>
      </c>
    </row>
    <row r="545" spans="40:44" x14ac:dyDescent="0.35">
      <c r="AN545" t="s">
        <v>101</v>
      </c>
      <c r="AO545" t="s">
        <v>55</v>
      </c>
      <c r="AP545" s="55">
        <v>0.89795999999999998</v>
      </c>
      <c r="AQ545">
        <f t="shared" si="31"/>
        <v>1.27</v>
      </c>
      <c r="AR545">
        <f t="shared" si="30"/>
        <v>0.89795999999999998</v>
      </c>
    </row>
    <row r="546" spans="40:44" x14ac:dyDescent="0.35">
      <c r="AN546" t="s">
        <v>101</v>
      </c>
      <c r="AO546" t="s">
        <v>57</v>
      </c>
      <c r="AP546" s="55">
        <v>0.89973000000000003</v>
      </c>
      <c r="AQ546">
        <f t="shared" si="31"/>
        <v>1.28</v>
      </c>
      <c r="AR546">
        <f t="shared" ref="AR546:AR609" si="32">AP546</f>
        <v>0.89973000000000003</v>
      </c>
    </row>
    <row r="547" spans="40:44" x14ac:dyDescent="0.35">
      <c r="AN547" t="s">
        <v>101</v>
      </c>
      <c r="AO547" t="s">
        <v>59</v>
      </c>
      <c r="AP547" s="55">
        <v>0.90146999999999999</v>
      </c>
      <c r="AQ547">
        <f t="shared" si="31"/>
        <v>1.29</v>
      </c>
      <c r="AR547">
        <f t="shared" si="32"/>
        <v>0.90146999999999999</v>
      </c>
    </row>
    <row r="548" spans="40:44" x14ac:dyDescent="0.35">
      <c r="AN548" t="s">
        <v>102</v>
      </c>
      <c r="AO548" t="s">
        <v>39</v>
      </c>
      <c r="AP548" s="55">
        <v>0.9032</v>
      </c>
      <c r="AQ548">
        <f t="shared" ref="AQ548:AQ611" si="33">ROUND(AQ547+0.01,2)</f>
        <v>1.3</v>
      </c>
      <c r="AR548">
        <f t="shared" si="32"/>
        <v>0.9032</v>
      </c>
    </row>
    <row r="549" spans="40:44" x14ac:dyDescent="0.35">
      <c r="AN549" t="s">
        <v>102</v>
      </c>
      <c r="AO549" t="s">
        <v>42</v>
      </c>
      <c r="AP549" s="55">
        <v>0.90490000000000004</v>
      </c>
      <c r="AQ549">
        <f t="shared" si="33"/>
        <v>1.31</v>
      </c>
      <c r="AR549">
        <f t="shared" si="32"/>
        <v>0.90490000000000004</v>
      </c>
    </row>
    <row r="550" spans="40:44" x14ac:dyDescent="0.35">
      <c r="AN550" t="s">
        <v>102</v>
      </c>
      <c r="AO550" t="s">
        <v>45</v>
      </c>
      <c r="AP550" s="55">
        <v>0.90658000000000005</v>
      </c>
      <c r="AQ550">
        <f t="shared" si="33"/>
        <v>1.32</v>
      </c>
      <c r="AR550">
        <f t="shared" si="32"/>
        <v>0.90658000000000005</v>
      </c>
    </row>
    <row r="551" spans="40:44" x14ac:dyDescent="0.35">
      <c r="AN551" t="s">
        <v>102</v>
      </c>
      <c r="AO551" t="s">
        <v>47</v>
      </c>
      <c r="AP551" s="55">
        <v>0.90824000000000005</v>
      </c>
      <c r="AQ551">
        <f t="shared" si="33"/>
        <v>1.33</v>
      </c>
      <c r="AR551">
        <f t="shared" si="32"/>
        <v>0.90824000000000005</v>
      </c>
    </row>
    <row r="552" spans="40:44" x14ac:dyDescent="0.35">
      <c r="AN552" t="s">
        <v>102</v>
      </c>
      <c r="AO552" t="s">
        <v>49</v>
      </c>
      <c r="AP552" s="55">
        <v>0.90988000000000002</v>
      </c>
      <c r="AQ552">
        <f t="shared" si="33"/>
        <v>1.34</v>
      </c>
      <c r="AR552">
        <f t="shared" si="32"/>
        <v>0.90988000000000002</v>
      </c>
    </row>
    <row r="553" spans="40:44" x14ac:dyDescent="0.35">
      <c r="AN553" t="s">
        <v>102</v>
      </c>
      <c r="AO553" t="s">
        <v>51</v>
      </c>
      <c r="AP553" s="55">
        <v>0.91149000000000002</v>
      </c>
      <c r="AQ553">
        <f t="shared" si="33"/>
        <v>1.35</v>
      </c>
      <c r="AR553">
        <f t="shared" si="32"/>
        <v>0.91149000000000002</v>
      </c>
    </row>
    <row r="554" spans="40:44" x14ac:dyDescent="0.35">
      <c r="AN554" t="s">
        <v>102</v>
      </c>
      <c r="AO554" t="s">
        <v>53</v>
      </c>
      <c r="AP554" s="55">
        <v>0.91308</v>
      </c>
      <c r="AQ554">
        <f t="shared" si="33"/>
        <v>1.36</v>
      </c>
      <c r="AR554">
        <f t="shared" si="32"/>
        <v>0.91308</v>
      </c>
    </row>
    <row r="555" spans="40:44" x14ac:dyDescent="0.35">
      <c r="AN555" t="s">
        <v>102</v>
      </c>
      <c r="AO555" t="s">
        <v>55</v>
      </c>
      <c r="AP555" s="55">
        <v>0.91466000000000003</v>
      </c>
      <c r="AQ555">
        <f t="shared" si="33"/>
        <v>1.37</v>
      </c>
      <c r="AR555">
        <f t="shared" si="32"/>
        <v>0.91466000000000003</v>
      </c>
    </row>
    <row r="556" spans="40:44" x14ac:dyDescent="0.35">
      <c r="AN556" t="s">
        <v>102</v>
      </c>
      <c r="AO556" t="s">
        <v>57</v>
      </c>
      <c r="AP556" s="55">
        <v>0.91620999999999997</v>
      </c>
      <c r="AQ556">
        <f t="shared" si="33"/>
        <v>1.38</v>
      </c>
      <c r="AR556">
        <f t="shared" si="32"/>
        <v>0.91620999999999997</v>
      </c>
    </row>
    <row r="557" spans="40:44" x14ac:dyDescent="0.35">
      <c r="AN557" t="s">
        <v>102</v>
      </c>
      <c r="AO557" t="s">
        <v>59</v>
      </c>
      <c r="AP557" s="55">
        <v>0.91774</v>
      </c>
      <c r="AQ557">
        <f t="shared" si="33"/>
        <v>1.39</v>
      </c>
      <c r="AR557">
        <f t="shared" si="32"/>
        <v>0.91774</v>
      </c>
    </row>
    <row r="558" spans="40:44" x14ac:dyDescent="0.35">
      <c r="AN558" t="s">
        <v>103</v>
      </c>
      <c r="AO558" t="s">
        <v>39</v>
      </c>
      <c r="AP558" s="55">
        <v>0.91923999999999995</v>
      </c>
      <c r="AQ558">
        <f t="shared" si="33"/>
        <v>1.4</v>
      </c>
      <c r="AR558">
        <f t="shared" si="32"/>
        <v>0.91923999999999995</v>
      </c>
    </row>
    <row r="559" spans="40:44" x14ac:dyDescent="0.35">
      <c r="AN559" t="s">
        <v>103</v>
      </c>
      <c r="AO559" t="s">
        <v>42</v>
      </c>
      <c r="AP559" s="55">
        <v>0.92073000000000005</v>
      </c>
      <c r="AQ559">
        <f t="shared" si="33"/>
        <v>1.41</v>
      </c>
      <c r="AR559">
        <f t="shared" si="32"/>
        <v>0.92073000000000005</v>
      </c>
    </row>
    <row r="560" spans="40:44" x14ac:dyDescent="0.35">
      <c r="AN560" t="s">
        <v>103</v>
      </c>
      <c r="AO560" t="s">
        <v>45</v>
      </c>
      <c r="AP560" s="55">
        <v>0.92220000000000002</v>
      </c>
      <c r="AQ560">
        <f t="shared" si="33"/>
        <v>1.42</v>
      </c>
      <c r="AR560">
        <f t="shared" si="32"/>
        <v>0.92220000000000002</v>
      </c>
    </row>
    <row r="561" spans="40:44" x14ac:dyDescent="0.35">
      <c r="AN561" t="s">
        <v>103</v>
      </c>
      <c r="AO561" t="s">
        <v>47</v>
      </c>
      <c r="AP561" s="55">
        <v>0.92364000000000002</v>
      </c>
      <c r="AQ561">
        <f t="shared" si="33"/>
        <v>1.43</v>
      </c>
      <c r="AR561">
        <f t="shared" si="32"/>
        <v>0.92364000000000002</v>
      </c>
    </row>
    <row r="562" spans="40:44" x14ac:dyDescent="0.35">
      <c r="AN562" t="s">
        <v>103</v>
      </c>
      <c r="AO562" t="s">
        <v>49</v>
      </c>
      <c r="AP562" s="55">
        <v>0.92506999999999995</v>
      </c>
      <c r="AQ562">
        <f t="shared" si="33"/>
        <v>1.44</v>
      </c>
      <c r="AR562">
        <f t="shared" si="32"/>
        <v>0.92506999999999995</v>
      </c>
    </row>
    <row r="563" spans="40:44" x14ac:dyDescent="0.35">
      <c r="AN563" t="s">
        <v>103</v>
      </c>
      <c r="AO563" t="s">
        <v>51</v>
      </c>
      <c r="AP563" s="55">
        <v>0.92647000000000002</v>
      </c>
      <c r="AQ563">
        <f t="shared" si="33"/>
        <v>1.45</v>
      </c>
      <c r="AR563">
        <f t="shared" si="32"/>
        <v>0.92647000000000002</v>
      </c>
    </row>
    <row r="564" spans="40:44" x14ac:dyDescent="0.35">
      <c r="AN564" t="s">
        <v>103</v>
      </c>
      <c r="AO564" t="s">
        <v>53</v>
      </c>
      <c r="AP564" s="55">
        <v>0.92784999999999995</v>
      </c>
      <c r="AQ564">
        <f t="shared" si="33"/>
        <v>1.46</v>
      </c>
      <c r="AR564">
        <f t="shared" si="32"/>
        <v>0.92784999999999995</v>
      </c>
    </row>
    <row r="565" spans="40:44" x14ac:dyDescent="0.35">
      <c r="AN565" t="s">
        <v>103</v>
      </c>
      <c r="AO565" t="s">
        <v>55</v>
      </c>
      <c r="AP565" s="55">
        <v>0.92922000000000005</v>
      </c>
      <c r="AQ565">
        <f t="shared" si="33"/>
        <v>1.47</v>
      </c>
      <c r="AR565">
        <f t="shared" si="32"/>
        <v>0.92922000000000005</v>
      </c>
    </row>
    <row r="566" spans="40:44" x14ac:dyDescent="0.35">
      <c r="AN566" t="s">
        <v>103</v>
      </c>
      <c r="AO566" t="s">
        <v>57</v>
      </c>
      <c r="AP566" s="55">
        <v>0.93056000000000005</v>
      </c>
      <c r="AQ566">
        <f t="shared" si="33"/>
        <v>1.48</v>
      </c>
      <c r="AR566">
        <f t="shared" si="32"/>
        <v>0.93056000000000005</v>
      </c>
    </row>
    <row r="567" spans="40:44" x14ac:dyDescent="0.35">
      <c r="AN567" t="s">
        <v>103</v>
      </c>
      <c r="AO567" t="s">
        <v>59</v>
      </c>
      <c r="AP567" s="55">
        <v>0.93189</v>
      </c>
      <c r="AQ567">
        <f t="shared" si="33"/>
        <v>1.49</v>
      </c>
      <c r="AR567">
        <f t="shared" si="32"/>
        <v>0.93189</v>
      </c>
    </row>
    <row r="568" spans="40:44" x14ac:dyDescent="0.35">
      <c r="AN568" t="s">
        <v>104</v>
      </c>
      <c r="AO568" t="s">
        <v>39</v>
      </c>
      <c r="AP568" s="55">
        <v>0.93318999999999996</v>
      </c>
      <c r="AQ568">
        <f t="shared" si="33"/>
        <v>1.5</v>
      </c>
      <c r="AR568">
        <f t="shared" si="32"/>
        <v>0.93318999999999996</v>
      </c>
    </row>
    <row r="569" spans="40:44" x14ac:dyDescent="0.35">
      <c r="AN569" t="s">
        <v>104</v>
      </c>
      <c r="AO569" t="s">
        <v>42</v>
      </c>
      <c r="AP569" s="55">
        <v>0.93447999999999998</v>
      </c>
      <c r="AQ569">
        <f t="shared" si="33"/>
        <v>1.51</v>
      </c>
      <c r="AR569">
        <f t="shared" si="32"/>
        <v>0.93447999999999998</v>
      </c>
    </row>
    <row r="570" spans="40:44" x14ac:dyDescent="0.35">
      <c r="AN570" t="s">
        <v>104</v>
      </c>
      <c r="AO570" t="s">
        <v>45</v>
      </c>
      <c r="AP570" s="55">
        <v>0.93574000000000002</v>
      </c>
      <c r="AQ570">
        <f t="shared" si="33"/>
        <v>1.52</v>
      </c>
      <c r="AR570">
        <f t="shared" si="32"/>
        <v>0.93574000000000002</v>
      </c>
    </row>
    <row r="571" spans="40:44" x14ac:dyDescent="0.35">
      <c r="AN571" t="s">
        <v>104</v>
      </c>
      <c r="AO571" t="s">
        <v>47</v>
      </c>
      <c r="AP571" s="55">
        <v>0.93698999999999999</v>
      </c>
      <c r="AQ571">
        <f t="shared" si="33"/>
        <v>1.53</v>
      </c>
      <c r="AR571">
        <f t="shared" si="32"/>
        <v>0.93698999999999999</v>
      </c>
    </row>
    <row r="572" spans="40:44" x14ac:dyDescent="0.35">
      <c r="AN572" t="s">
        <v>104</v>
      </c>
      <c r="AO572" t="s">
        <v>49</v>
      </c>
      <c r="AP572" s="55">
        <v>0.93822000000000005</v>
      </c>
      <c r="AQ572">
        <f t="shared" si="33"/>
        <v>1.54</v>
      </c>
      <c r="AR572">
        <f t="shared" si="32"/>
        <v>0.93822000000000005</v>
      </c>
    </row>
    <row r="573" spans="40:44" x14ac:dyDescent="0.35">
      <c r="AN573" t="s">
        <v>104</v>
      </c>
      <c r="AO573" t="s">
        <v>51</v>
      </c>
      <c r="AP573" s="55">
        <v>0.93942999999999999</v>
      </c>
      <c r="AQ573">
        <f t="shared" si="33"/>
        <v>1.55</v>
      </c>
      <c r="AR573">
        <f t="shared" si="32"/>
        <v>0.93942999999999999</v>
      </c>
    </row>
    <row r="574" spans="40:44" x14ac:dyDescent="0.35">
      <c r="AN574" t="s">
        <v>104</v>
      </c>
      <c r="AO574" t="s">
        <v>53</v>
      </c>
      <c r="AP574" s="55">
        <v>0.94062000000000001</v>
      </c>
      <c r="AQ574">
        <f t="shared" si="33"/>
        <v>1.56</v>
      </c>
      <c r="AR574">
        <f t="shared" si="32"/>
        <v>0.94062000000000001</v>
      </c>
    </row>
    <row r="575" spans="40:44" x14ac:dyDescent="0.35">
      <c r="AN575" t="s">
        <v>104</v>
      </c>
      <c r="AO575" t="s">
        <v>55</v>
      </c>
      <c r="AP575" s="55">
        <v>0.94179000000000002</v>
      </c>
      <c r="AQ575">
        <f t="shared" si="33"/>
        <v>1.57</v>
      </c>
      <c r="AR575">
        <f t="shared" si="32"/>
        <v>0.94179000000000002</v>
      </c>
    </row>
    <row r="576" spans="40:44" x14ac:dyDescent="0.35">
      <c r="AN576" t="s">
        <v>104</v>
      </c>
      <c r="AO576" t="s">
        <v>57</v>
      </c>
      <c r="AP576" s="55">
        <v>0.94294999999999995</v>
      </c>
      <c r="AQ576">
        <f t="shared" si="33"/>
        <v>1.58</v>
      </c>
      <c r="AR576">
        <f t="shared" si="32"/>
        <v>0.94294999999999995</v>
      </c>
    </row>
    <row r="577" spans="40:44" x14ac:dyDescent="0.35">
      <c r="AN577" t="s">
        <v>104</v>
      </c>
      <c r="AO577" t="s">
        <v>59</v>
      </c>
      <c r="AP577" s="55">
        <v>0.94408000000000003</v>
      </c>
      <c r="AQ577">
        <f t="shared" si="33"/>
        <v>1.59</v>
      </c>
      <c r="AR577">
        <f t="shared" si="32"/>
        <v>0.94408000000000003</v>
      </c>
    </row>
    <row r="578" spans="40:44" x14ac:dyDescent="0.35">
      <c r="AN578" t="s">
        <v>105</v>
      </c>
      <c r="AO578" t="s">
        <v>39</v>
      </c>
      <c r="AP578" s="55">
        <v>0.94520000000000004</v>
      </c>
      <c r="AQ578">
        <f t="shared" si="33"/>
        <v>1.6</v>
      </c>
      <c r="AR578">
        <f t="shared" si="32"/>
        <v>0.94520000000000004</v>
      </c>
    </row>
    <row r="579" spans="40:44" x14ac:dyDescent="0.35">
      <c r="AN579" t="s">
        <v>105</v>
      </c>
      <c r="AO579" t="s">
        <v>42</v>
      </c>
      <c r="AP579" s="55">
        <v>0.94630000000000003</v>
      </c>
      <c r="AQ579">
        <f t="shared" si="33"/>
        <v>1.61</v>
      </c>
      <c r="AR579">
        <f t="shared" si="32"/>
        <v>0.94630000000000003</v>
      </c>
    </row>
    <row r="580" spans="40:44" x14ac:dyDescent="0.35">
      <c r="AN580" t="s">
        <v>105</v>
      </c>
      <c r="AO580" t="s">
        <v>45</v>
      </c>
      <c r="AP580" s="55">
        <v>0.94738</v>
      </c>
      <c r="AQ580">
        <f t="shared" si="33"/>
        <v>1.62</v>
      </c>
      <c r="AR580">
        <f t="shared" si="32"/>
        <v>0.94738</v>
      </c>
    </row>
    <row r="581" spans="40:44" x14ac:dyDescent="0.35">
      <c r="AN581" t="s">
        <v>105</v>
      </c>
      <c r="AO581" t="s">
        <v>47</v>
      </c>
      <c r="AP581" s="55">
        <v>0.94845000000000002</v>
      </c>
      <c r="AQ581">
        <f t="shared" si="33"/>
        <v>1.63</v>
      </c>
      <c r="AR581">
        <f t="shared" si="32"/>
        <v>0.94845000000000002</v>
      </c>
    </row>
    <row r="582" spans="40:44" x14ac:dyDescent="0.35">
      <c r="AN582" t="s">
        <v>105</v>
      </c>
      <c r="AO582" t="s">
        <v>49</v>
      </c>
      <c r="AP582" s="55">
        <v>0.94950000000000001</v>
      </c>
      <c r="AQ582">
        <f t="shared" si="33"/>
        <v>1.64</v>
      </c>
      <c r="AR582">
        <f t="shared" si="32"/>
        <v>0.94950000000000001</v>
      </c>
    </row>
    <row r="583" spans="40:44" x14ac:dyDescent="0.35">
      <c r="AN583" t="s">
        <v>105</v>
      </c>
      <c r="AO583" t="s">
        <v>51</v>
      </c>
      <c r="AP583" s="55">
        <v>0.95052999999999999</v>
      </c>
      <c r="AQ583">
        <f t="shared" si="33"/>
        <v>1.65</v>
      </c>
      <c r="AR583">
        <f t="shared" si="32"/>
        <v>0.95052999999999999</v>
      </c>
    </row>
    <row r="584" spans="40:44" x14ac:dyDescent="0.35">
      <c r="AN584" t="s">
        <v>105</v>
      </c>
      <c r="AO584" t="s">
        <v>53</v>
      </c>
      <c r="AP584" s="55">
        <v>0.95154000000000005</v>
      </c>
      <c r="AQ584">
        <f t="shared" si="33"/>
        <v>1.66</v>
      </c>
      <c r="AR584">
        <f t="shared" si="32"/>
        <v>0.95154000000000005</v>
      </c>
    </row>
    <row r="585" spans="40:44" x14ac:dyDescent="0.35">
      <c r="AN585" t="s">
        <v>105</v>
      </c>
      <c r="AO585" t="s">
        <v>55</v>
      </c>
      <c r="AP585" s="55">
        <v>0.95254000000000005</v>
      </c>
      <c r="AQ585">
        <f t="shared" si="33"/>
        <v>1.67</v>
      </c>
      <c r="AR585">
        <f t="shared" si="32"/>
        <v>0.95254000000000005</v>
      </c>
    </row>
    <row r="586" spans="40:44" x14ac:dyDescent="0.35">
      <c r="AN586" t="s">
        <v>105</v>
      </c>
      <c r="AO586" t="s">
        <v>57</v>
      </c>
      <c r="AP586" s="55">
        <v>0.95352000000000003</v>
      </c>
      <c r="AQ586">
        <f t="shared" si="33"/>
        <v>1.68</v>
      </c>
      <c r="AR586">
        <f t="shared" si="32"/>
        <v>0.95352000000000003</v>
      </c>
    </row>
    <row r="587" spans="40:44" x14ac:dyDescent="0.35">
      <c r="AN587" t="s">
        <v>105</v>
      </c>
      <c r="AO587" t="s">
        <v>59</v>
      </c>
      <c r="AP587" s="55">
        <v>0.95448999999999995</v>
      </c>
      <c r="AQ587">
        <f t="shared" si="33"/>
        <v>1.69</v>
      </c>
      <c r="AR587">
        <f t="shared" si="32"/>
        <v>0.95448999999999995</v>
      </c>
    </row>
    <row r="588" spans="40:44" x14ac:dyDescent="0.35">
      <c r="AN588" t="s">
        <v>106</v>
      </c>
      <c r="AO588" t="s">
        <v>39</v>
      </c>
      <c r="AP588" s="55">
        <v>0.95543</v>
      </c>
      <c r="AQ588">
        <f t="shared" si="33"/>
        <v>1.7</v>
      </c>
      <c r="AR588">
        <f t="shared" si="32"/>
        <v>0.95543</v>
      </c>
    </row>
    <row r="589" spans="40:44" x14ac:dyDescent="0.35">
      <c r="AN589" t="s">
        <v>106</v>
      </c>
      <c r="AO589" t="s">
        <v>42</v>
      </c>
      <c r="AP589" s="55">
        <v>0.95637000000000005</v>
      </c>
      <c r="AQ589">
        <f t="shared" si="33"/>
        <v>1.71</v>
      </c>
      <c r="AR589">
        <f t="shared" si="32"/>
        <v>0.95637000000000005</v>
      </c>
    </row>
    <row r="590" spans="40:44" x14ac:dyDescent="0.35">
      <c r="AN590" t="s">
        <v>106</v>
      </c>
      <c r="AO590" t="s">
        <v>45</v>
      </c>
      <c r="AP590" s="55">
        <v>0.95728000000000002</v>
      </c>
      <c r="AQ590">
        <f t="shared" si="33"/>
        <v>1.72</v>
      </c>
      <c r="AR590">
        <f t="shared" si="32"/>
        <v>0.95728000000000002</v>
      </c>
    </row>
    <row r="591" spans="40:44" x14ac:dyDescent="0.35">
      <c r="AN591" t="s">
        <v>106</v>
      </c>
      <c r="AO591" t="s">
        <v>47</v>
      </c>
      <c r="AP591" s="55">
        <v>0.95818000000000003</v>
      </c>
      <c r="AQ591">
        <f t="shared" si="33"/>
        <v>1.73</v>
      </c>
      <c r="AR591">
        <f t="shared" si="32"/>
        <v>0.95818000000000003</v>
      </c>
    </row>
    <row r="592" spans="40:44" x14ac:dyDescent="0.35">
      <c r="AN592" t="s">
        <v>106</v>
      </c>
      <c r="AO592" t="s">
        <v>49</v>
      </c>
      <c r="AP592" s="55">
        <v>0.95906999999999998</v>
      </c>
      <c r="AQ592">
        <f t="shared" si="33"/>
        <v>1.74</v>
      </c>
      <c r="AR592">
        <f t="shared" si="32"/>
        <v>0.95906999999999998</v>
      </c>
    </row>
    <row r="593" spans="40:44" x14ac:dyDescent="0.35">
      <c r="AN593" t="s">
        <v>106</v>
      </c>
      <c r="AO593" t="s">
        <v>51</v>
      </c>
      <c r="AP593" s="55">
        <v>0.95994000000000002</v>
      </c>
      <c r="AQ593">
        <f t="shared" si="33"/>
        <v>1.75</v>
      </c>
      <c r="AR593">
        <f t="shared" si="32"/>
        <v>0.95994000000000002</v>
      </c>
    </row>
    <row r="594" spans="40:44" x14ac:dyDescent="0.35">
      <c r="AN594" t="s">
        <v>106</v>
      </c>
      <c r="AO594" t="s">
        <v>53</v>
      </c>
      <c r="AP594" s="55">
        <v>0.96079999999999999</v>
      </c>
      <c r="AQ594">
        <f t="shared" si="33"/>
        <v>1.76</v>
      </c>
      <c r="AR594">
        <f t="shared" si="32"/>
        <v>0.96079999999999999</v>
      </c>
    </row>
    <row r="595" spans="40:44" x14ac:dyDescent="0.35">
      <c r="AN595" t="s">
        <v>106</v>
      </c>
      <c r="AO595" t="s">
        <v>55</v>
      </c>
      <c r="AP595" s="55">
        <v>0.96164000000000005</v>
      </c>
      <c r="AQ595">
        <f t="shared" si="33"/>
        <v>1.77</v>
      </c>
      <c r="AR595">
        <f t="shared" si="32"/>
        <v>0.96164000000000005</v>
      </c>
    </row>
    <row r="596" spans="40:44" x14ac:dyDescent="0.35">
      <c r="AN596" t="s">
        <v>106</v>
      </c>
      <c r="AO596" t="s">
        <v>57</v>
      </c>
      <c r="AP596" s="55">
        <v>0.96245999999999998</v>
      </c>
      <c r="AQ596">
        <f t="shared" si="33"/>
        <v>1.78</v>
      </c>
      <c r="AR596">
        <f t="shared" si="32"/>
        <v>0.96245999999999998</v>
      </c>
    </row>
    <row r="597" spans="40:44" x14ac:dyDescent="0.35">
      <c r="AN597" t="s">
        <v>106</v>
      </c>
      <c r="AO597" t="s">
        <v>59</v>
      </c>
      <c r="AP597" s="55">
        <v>0.96326999999999996</v>
      </c>
      <c r="AQ597">
        <f t="shared" si="33"/>
        <v>1.79</v>
      </c>
      <c r="AR597">
        <f t="shared" si="32"/>
        <v>0.96326999999999996</v>
      </c>
    </row>
    <row r="598" spans="40:44" x14ac:dyDescent="0.35">
      <c r="AN598" t="s">
        <v>107</v>
      </c>
      <c r="AO598" t="s">
        <v>39</v>
      </c>
      <c r="AP598" s="55">
        <v>0.96406999999999998</v>
      </c>
      <c r="AQ598">
        <f t="shared" si="33"/>
        <v>1.8</v>
      </c>
      <c r="AR598">
        <f t="shared" si="32"/>
        <v>0.96406999999999998</v>
      </c>
    </row>
    <row r="599" spans="40:44" x14ac:dyDescent="0.35">
      <c r="AN599" t="s">
        <v>107</v>
      </c>
      <c r="AO599" t="s">
        <v>42</v>
      </c>
      <c r="AP599" s="55">
        <v>0.96484999999999999</v>
      </c>
      <c r="AQ599">
        <f t="shared" si="33"/>
        <v>1.81</v>
      </c>
      <c r="AR599">
        <f t="shared" si="32"/>
        <v>0.96484999999999999</v>
      </c>
    </row>
    <row r="600" spans="40:44" x14ac:dyDescent="0.35">
      <c r="AN600" t="s">
        <v>107</v>
      </c>
      <c r="AO600" t="s">
        <v>45</v>
      </c>
      <c r="AP600" s="55">
        <v>0.96562000000000003</v>
      </c>
      <c r="AQ600">
        <f t="shared" si="33"/>
        <v>1.82</v>
      </c>
      <c r="AR600">
        <f t="shared" si="32"/>
        <v>0.96562000000000003</v>
      </c>
    </row>
    <row r="601" spans="40:44" x14ac:dyDescent="0.35">
      <c r="AN601" t="s">
        <v>107</v>
      </c>
      <c r="AO601" t="s">
        <v>47</v>
      </c>
      <c r="AP601" s="55">
        <v>0.96638000000000002</v>
      </c>
      <c r="AQ601">
        <f t="shared" si="33"/>
        <v>1.83</v>
      </c>
      <c r="AR601">
        <f t="shared" si="32"/>
        <v>0.96638000000000002</v>
      </c>
    </row>
    <row r="602" spans="40:44" x14ac:dyDescent="0.35">
      <c r="AN602" t="s">
        <v>107</v>
      </c>
      <c r="AO602" t="s">
        <v>49</v>
      </c>
      <c r="AP602" s="55">
        <v>0.96711999999999998</v>
      </c>
      <c r="AQ602">
        <f t="shared" si="33"/>
        <v>1.84</v>
      </c>
      <c r="AR602">
        <f t="shared" si="32"/>
        <v>0.96711999999999998</v>
      </c>
    </row>
    <row r="603" spans="40:44" x14ac:dyDescent="0.35">
      <c r="AN603" t="s">
        <v>107</v>
      </c>
      <c r="AO603" t="s">
        <v>51</v>
      </c>
      <c r="AP603" s="55">
        <v>0.96784000000000003</v>
      </c>
      <c r="AQ603">
        <f t="shared" si="33"/>
        <v>1.85</v>
      </c>
      <c r="AR603">
        <f t="shared" si="32"/>
        <v>0.96784000000000003</v>
      </c>
    </row>
    <row r="604" spans="40:44" x14ac:dyDescent="0.35">
      <c r="AN604" t="s">
        <v>107</v>
      </c>
      <c r="AO604" t="s">
        <v>53</v>
      </c>
      <c r="AP604" s="55">
        <v>0.96855999999999998</v>
      </c>
      <c r="AQ604">
        <f t="shared" si="33"/>
        <v>1.86</v>
      </c>
      <c r="AR604">
        <f t="shared" si="32"/>
        <v>0.96855999999999998</v>
      </c>
    </row>
    <row r="605" spans="40:44" x14ac:dyDescent="0.35">
      <c r="AN605" t="s">
        <v>107</v>
      </c>
      <c r="AO605" t="s">
        <v>55</v>
      </c>
      <c r="AP605" s="55">
        <v>0.96926000000000001</v>
      </c>
      <c r="AQ605">
        <f t="shared" si="33"/>
        <v>1.87</v>
      </c>
      <c r="AR605">
        <f t="shared" si="32"/>
        <v>0.96926000000000001</v>
      </c>
    </row>
    <row r="606" spans="40:44" x14ac:dyDescent="0.35">
      <c r="AN606" t="s">
        <v>107</v>
      </c>
      <c r="AO606" t="s">
        <v>57</v>
      </c>
      <c r="AP606" s="55">
        <v>0.96994999999999998</v>
      </c>
      <c r="AQ606">
        <f t="shared" si="33"/>
        <v>1.88</v>
      </c>
      <c r="AR606">
        <f t="shared" si="32"/>
        <v>0.96994999999999998</v>
      </c>
    </row>
    <row r="607" spans="40:44" x14ac:dyDescent="0.35">
      <c r="AN607" t="s">
        <v>107</v>
      </c>
      <c r="AO607" t="s">
        <v>59</v>
      </c>
      <c r="AP607" s="55">
        <v>0.97062000000000004</v>
      </c>
      <c r="AQ607">
        <f t="shared" si="33"/>
        <v>1.89</v>
      </c>
      <c r="AR607">
        <f t="shared" si="32"/>
        <v>0.97062000000000004</v>
      </c>
    </row>
    <row r="608" spans="40:44" x14ac:dyDescent="0.35">
      <c r="AN608" t="s">
        <v>108</v>
      </c>
      <c r="AO608" t="s">
        <v>39</v>
      </c>
      <c r="AP608" s="55">
        <v>0.97128000000000003</v>
      </c>
      <c r="AQ608">
        <f t="shared" si="33"/>
        <v>1.9</v>
      </c>
      <c r="AR608">
        <f t="shared" si="32"/>
        <v>0.97128000000000003</v>
      </c>
    </row>
    <row r="609" spans="40:44" x14ac:dyDescent="0.35">
      <c r="AN609" t="s">
        <v>108</v>
      </c>
      <c r="AO609" t="s">
        <v>42</v>
      </c>
      <c r="AP609" s="55">
        <v>0.97192999999999996</v>
      </c>
      <c r="AQ609">
        <f t="shared" si="33"/>
        <v>1.91</v>
      </c>
      <c r="AR609">
        <f t="shared" si="32"/>
        <v>0.97192999999999996</v>
      </c>
    </row>
    <row r="610" spans="40:44" x14ac:dyDescent="0.35">
      <c r="AN610" t="s">
        <v>108</v>
      </c>
      <c r="AO610" t="s">
        <v>45</v>
      </c>
      <c r="AP610" s="55">
        <v>0.97257000000000005</v>
      </c>
      <c r="AQ610">
        <f t="shared" si="33"/>
        <v>1.92</v>
      </c>
      <c r="AR610">
        <f t="shared" ref="AR610:AR673" si="34">AP610</f>
        <v>0.97257000000000005</v>
      </c>
    </row>
    <row r="611" spans="40:44" x14ac:dyDescent="0.35">
      <c r="AN611" t="s">
        <v>108</v>
      </c>
      <c r="AO611" t="s">
        <v>47</v>
      </c>
      <c r="AP611" s="55">
        <v>0.97319999999999995</v>
      </c>
      <c r="AQ611">
        <f t="shared" si="33"/>
        <v>1.93</v>
      </c>
      <c r="AR611">
        <f t="shared" si="34"/>
        <v>0.97319999999999995</v>
      </c>
    </row>
    <row r="612" spans="40:44" x14ac:dyDescent="0.35">
      <c r="AN612" t="s">
        <v>108</v>
      </c>
      <c r="AO612" t="s">
        <v>49</v>
      </c>
      <c r="AP612" s="55">
        <v>0.97380999999999995</v>
      </c>
      <c r="AQ612">
        <f t="shared" ref="AQ612:AQ675" si="35">ROUND(AQ611+0.01,2)</f>
        <v>1.94</v>
      </c>
      <c r="AR612">
        <f t="shared" si="34"/>
        <v>0.97380999999999995</v>
      </c>
    </row>
    <row r="613" spans="40:44" x14ac:dyDescent="0.35">
      <c r="AN613" t="s">
        <v>108</v>
      </c>
      <c r="AO613" t="s">
        <v>51</v>
      </c>
      <c r="AP613" s="55">
        <v>0.97441</v>
      </c>
      <c r="AQ613">
        <f t="shared" si="35"/>
        <v>1.95</v>
      </c>
      <c r="AR613">
        <f t="shared" si="34"/>
        <v>0.97441</v>
      </c>
    </row>
    <row r="614" spans="40:44" x14ac:dyDescent="0.35">
      <c r="AN614" t="s">
        <v>108</v>
      </c>
      <c r="AO614" t="s">
        <v>53</v>
      </c>
      <c r="AP614" s="55">
        <v>0.97499999999999998</v>
      </c>
      <c r="AQ614">
        <f t="shared" si="35"/>
        <v>1.96</v>
      </c>
      <c r="AR614">
        <f t="shared" si="34"/>
        <v>0.97499999999999998</v>
      </c>
    </row>
    <row r="615" spans="40:44" x14ac:dyDescent="0.35">
      <c r="AN615" t="s">
        <v>108</v>
      </c>
      <c r="AO615" t="s">
        <v>55</v>
      </c>
      <c r="AP615" s="55">
        <v>0.97558</v>
      </c>
      <c r="AQ615">
        <f t="shared" si="35"/>
        <v>1.97</v>
      </c>
      <c r="AR615">
        <f t="shared" si="34"/>
        <v>0.97558</v>
      </c>
    </row>
    <row r="616" spans="40:44" x14ac:dyDescent="0.35">
      <c r="AN616" t="s">
        <v>108</v>
      </c>
      <c r="AO616" t="s">
        <v>57</v>
      </c>
      <c r="AP616" s="55">
        <v>0.97614999999999996</v>
      </c>
      <c r="AQ616">
        <f t="shared" si="35"/>
        <v>1.98</v>
      </c>
      <c r="AR616">
        <f t="shared" si="34"/>
        <v>0.97614999999999996</v>
      </c>
    </row>
    <row r="617" spans="40:44" x14ac:dyDescent="0.35">
      <c r="AN617" t="s">
        <v>108</v>
      </c>
      <c r="AO617" t="s">
        <v>59</v>
      </c>
      <c r="AP617" s="55">
        <v>0.97670000000000001</v>
      </c>
      <c r="AQ617">
        <f t="shared" si="35"/>
        <v>1.99</v>
      </c>
      <c r="AR617">
        <f t="shared" si="34"/>
        <v>0.97670000000000001</v>
      </c>
    </row>
    <row r="618" spans="40:44" x14ac:dyDescent="0.35">
      <c r="AN618" t="s">
        <v>109</v>
      </c>
      <c r="AO618" t="s">
        <v>39</v>
      </c>
      <c r="AP618" s="55">
        <v>0.97724999999999995</v>
      </c>
      <c r="AQ618">
        <f t="shared" si="35"/>
        <v>2</v>
      </c>
      <c r="AR618">
        <f t="shared" si="34"/>
        <v>0.97724999999999995</v>
      </c>
    </row>
    <row r="619" spans="40:44" x14ac:dyDescent="0.35">
      <c r="AN619" t="s">
        <v>109</v>
      </c>
      <c r="AO619" t="s">
        <v>42</v>
      </c>
      <c r="AP619" s="55">
        <v>0.97777999999999998</v>
      </c>
      <c r="AQ619">
        <f t="shared" si="35"/>
        <v>2.0099999999999998</v>
      </c>
      <c r="AR619">
        <f t="shared" si="34"/>
        <v>0.97777999999999998</v>
      </c>
    </row>
    <row r="620" spans="40:44" x14ac:dyDescent="0.35">
      <c r="AN620" t="s">
        <v>109</v>
      </c>
      <c r="AO620" t="s">
        <v>45</v>
      </c>
      <c r="AP620" s="55">
        <v>0.97831000000000001</v>
      </c>
      <c r="AQ620">
        <f t="shared" si="35"/>
        <v>2.02</v>
      </c>
      <c r="AR620">
        <f t="shared" si="34"/>
        <v>0.97831000000000001</v>
      </c>
    </row>
    <row r="621" spans="40:44" x14ac:dyDescent="0.35">
      <c r="AN621" t="s">
        <v>109</v>
      </c>
      <c r="AO621" t="s">
        <v>47</v>
      </c>
      <c r="AP621" s="55">
        <v>0.97882000000000002</v>
      </c>
      <c r="AQ621">
        <f t="shared" si="35"/>
        <v>2.0299999999999998</v>
      </c>
      <c r="AR621">
        <f t="shared" si="34"/>
        <v>0.97882000000000002</v>
      </c>
    </row>
    <row r="622" spans="40:44" x14ac:dyDescent="0.35">
      <c r="AN622" t="s">
        <v>109</v>
      </c>
      <c r="AO622" t="s">
        <v>49</v>
      </c>
      <c r="AP622" s="55">
        <v>0.97931999999999997</v>
      </c>
      <c r="AQ622">
        <f t="shared" si="35"/>
        <v>2.04</v>
      </c>
      <c r="AR622">
        <f t="shared" si="34"/>
        <v>0.97931999999999997</v>
      </c>
    </row>
    <row r="623" spans="40:44" x14ac:dyDescent="0.35">
      <c r="AN623" t="s">
        <v>109</v>
      </c>
      <c r="AO623" t="s">
        <v>51</v>
      </c>
      <c r="AP623" s="55">
        <v>0.97982000000000002</v>
      </c>
      <c r="AQ623">
        <f t="shared" si="35"/>
        <v>2.0499999999999998</v>
      </c>
      <c r="AR623">
        <f t="shared" si="34"/>
        <v>0.97982000000000002</v>
      </c>
    </row>
    <row r="624" spans="40:44" x14ac:dyDescent="0.35">
      <c r="AN624" t="s">
        <v>109</v>
      </c>
      <c r="AO624" t="s">
        <v>53</v>
      </c>
      <c r="AP624" s="55">
        <v>0.98029999999999995</v>
      </c>
      <c r="AQ624">
        <f t="shared" si="35"/>
        <v>2.06</v>
      </c>
      <c r="AR624">
        <f t="shared" si="34"/>
        <v>0.98029999999999995</v>
      </c>
    </row>
    <row r="625" spans="40:44" x14ac:dyDescent="0.35">
      <c r="AN625" t="s">
        <v>109</v>
      </c>
      <c r="AO625" t="s">
        <v>55</v>
      </c>
      <c r="AP625" s="55">
        <v>0.98077000000000003</v>
      </c>
      <c r="AQ625">
        <f t="shared" si="35"/>
        <v>2.0699999999999998</v>
      </c>
      <c r="AR625">
        <f t="shared" si="34"/>
        <v>0.98077000000000003</v>
      </c>
    </row>
    <row r="626" spans="40:44" x14ac:dyDescent="0.35">
      <c r="AN626" t="s">
        <v>109</v>
      </c>
      <c r="AO626" t="s">
        <v>57</v>
      </c>
      <c r="AP626" s="55">
        <v>0.98124</v>
      </c>
      <c r="AQ626">
        <f t="shared" si="35"/>
        <v>2.08</v>
      </c>
      <c r="AR626">
        <f t="shared" si="34"/>
        <v>0.98124</v>
      </c>
    </row>
    <row r="627" spans="40:44" x14ac:dyDescent="0.35">
      <c r="AN627" t="s">
        <v>109</v>
      </c>
      <c r="AO627" t="s">
        <v>59</v>
      </c>
      <c r="AP627" s="55">
        <v>0.98168999999999995</v>
      </c>
      <c r="AQ627">
        <f t="shared" si="35"/>
        <v>2.09</v>
      </c>
      <c r="AR627">
        <f t="shared" si="34"/>
        <v>0.98168999999999995</v>
      </c>
    </row>
    <row r="628" spans="40:44" x14ac:dyDescent="0.35">
      <c r="AN628" t="s">
        <v>110</v>
      </c>
      <c r="AO628" t="s">
        <v>39</v>
      </c>
      <c r="AP628" s="55">
        <v>0.98214000000000001</v>
      </c>
      <c r="AQ628">
        <f t="shared" si="35"/>
        <v>2.1</v>
      </c>
      <c r="AR628">
        <f t="shared" si="34"/>
        <v>0.98214000000000001</v>
      </c>
    </row>
    <row r="629" spans="40:44" x14ac:dyDescent="0.35">
      <c r="AN629" t="s">
        <v>110</v>
      </c>
      <c r="AO629" t="s">
        <v>42</v>
      </c>
      <c r="AP629" s="55">
        <v>0.98257000000000005</v>
      </c>
      <c r="AQ629">
        <f t="shared" si="35"/>
        <v>2.11</v>
      </c>
      <c r="AR629">
        <f t="shared" si="34"/>
        <v>0.98257000000000005</v>
      </c>
    </row>
    <row r="630" spans="40:44" x14ac:dyDescent="0.35">
      <c r="AN630" t="s">
        <v>110</v>
      </c>
      <c r="AO630" t="s">
        <v>45</v>
      </c>
      <c r="AP630" s="55">
        <v>0.98299999999999998</v>
      </c>
      <c r="AQ630">
        <f t="shared" si="35"/>
        <v>2.12</v>
      </c>
      <c r="AR630">
        <f t="shared" si="34"/>
        <v>0.98299999999999998</v>
      </c>
    </row>
    <row r="631" spans="40:44" x14ac:dyDescent="0.35">
      <c r="AN631" t="s">
        <v>110</v>
      </c>
      <c r="AO631" t="s">
        <v>47</v>
      </c>
      <c r="AP631" s="55">
        <v>0.98341000000000001</v>
      </c>
      <c r="AQ631">
        <f t="shared" si="35"/>
        <v>2.13</v>
      </c>
      <c r="AR631">
        <f t="shared" si="34"/>
        <v>0.98341000000000001</v>
      </c>
    </row>
    <row r="632" spans="40:44" x14ac:dyDescent="0.35">
      <c r="AN632" t="s">
        <v>110</v>
      </c>
      <c r="AO632" t="s">
        <v>49</v>
      </c>
      <c r="AP632" s="55">
        <v>0.98382000000000003</v>
      </c>
      <c r="AQ632">
        <f t="shared" si="35"/>
        <v>2.14</v>
      </c>
      <c r="AR632">
        <f t="shared" si="34"/>
        <v>0.98382000000000003</v>
      </c>
    </row>
    <row r="633" spans="40:44" x14ac:dyDescent="0.35">
      <c r="AN633" t="s">
        <v>110</v>
      </c>
      <c r="AO633" t="s">
        <v>51</v>
      </c>
      <c r="AP633" s="55">
        <v>0.98421999999999998</v>
      </c>
      <c r="AQ633">
        <f t="shared" si="35"/>
        <v>2.15</v>
      </c>
      <c r="AR633">
        <f t="shared" si="34"/>
        <v>0.98421999999999998</v>
      </c>
    </row>
    <row r="634" spans="40:44" x14ac:dyDescent="0.35">
      <c r="AN634" t="s">
        <v>110</v>
      </c>
      <c r="AO634" t="s">
        <v>53</v>
      </c>
      <c r="AP634" s="55">
        <v>0.98460999999999999</v>
      </c>
      <c r="AQ634">
        <f t="shared" si="35"/>
        <v>2.16</v>
      </c>
      <c r="AR634">
        <f t="shared" si="34"/>
        <v>0.98460999999999999</v>
      </c>
    </row>
    <row r="635" spans="40:44" x14ac:dyDescent="0.35">
      <c r="AN635" t="s">
        <v>110</v>
      </c>
      <c r="AO635" t="s">
        <v>55</v>
      </c>
      <c r="AP635" s="55">
        <v>0.98499999999999999</v>
      </c>
      <c r="AQ635">
        <f t="shared" si="35"/>
        <v>2.17</v>
      </c>
      <c r="AR635">
        <f t="shared" si="34"/>
        <v>0.98499999999999999</v>
      </c>
    </row>
    <row r="636" spans="40:44" x14ac:dyDescent="0.35">
      <c r="AN636" t="s">
        <v>110</v>
      </c>
      <c r="AO636" t="s">
        <v>57</v>
      </c>
      <c r="AP636" s="55">
        <v>0.98536999999999997</v>
      </c>
      <c r="AQ636">
        <f t="shared" si="35"/>
        <v>2.1800000000000002</v>
      </c>
      <c r="AR636">
        <f t="shared" si="34"/>
        <v>0.98536999999999997</v>
      </c>
    </row>
    <row r="637" spans="40:44" x14ac:dyDescent="0.35">
      <c r="AN637" t="s">
        <v>110</v>
      </c>
      <c r="AO637" t="s">
        <v>59</v>
      </c>
      <c r="AP637" s="55">
        <v>0.98573999999999995</v>
      </c>
      <c r="AQ637">
        <f t="shared" si="35"/>
        <v>2.19</v>
      </c>
      <c r="AR637">
        <f t="shared" si="34"/>
        <v>0.98573999999999995</v>
      </c>
    </row>
    <row r="638" spans="40:44" x14ac:dyDescent="0.35">
      <c r="AN638" t="s">
        <v>111</v>
      </c>
      <c r="AO638" t="s">
        <v>39</v>
      </c>
      <c r="AP638" s="55">
        <v>0.98609999999999998</v>
      </c>
      <c r="AQ638">
        <f t="shared" si="35"/>
        <v>2.2000000000000002</v>
      </c>
      <c r="AR638">
        <f t="shared" si="34"/>
        <v>0.98609999999999998</v>
      </c>
    </row>
    <row r="639" spans="40:44" x14ac:dyDescent="0.35">
      <c r="AN639" t="s">
        <v>111</v>
      </c>
      <c r="AO639" t="s">
        <v>42</v>
      </c>
      <c r="AP639" s="55">
        <v>0.98645000000000005</v>
      </c>
      <c r="AQ639">
        <f t="shared" si="35"/>
        <v>2.21</v>
      </c>
      <c r="AR639">
        <f t="shared" si="34"/>
        <v>0.98645000000000005</v>
      </c>
    </row>
    <row r="640" spans="40:44" x14ac:dyDescent="0.35">
      <c r="AN640" t="s">
        <v>111</v>
      </c>
      <c r="AO640" t="s">
        <v>45</v>
      </c>
      <c r="AP640" s="55">
        <v>0.98678999999999994</v>
      </c>
      <c r="AQ640">
        <f t="shared" si="35"/>
        <v>2.2200000000000002</v>
      </c>
      <c r="AR640">
        <f t="shared" si="34"/>
        <v>0.98678999999999994</v>
      </c>
    </row>
    <row r="641" spans="40:44" x14ac:dyDescent="0.35">
      <c r="AN641" t="s">
        <v>111</v>
      </c>
      <c r="AO641" t="s">
        <v>47</v>
      </c>
      <c r="AP641" s="55">
        <v>0.98712999999999995</v>
      </c>
      <c r="AQ641">
        <f t="shared" si="35"/>
        <v>2.23</v>
      </c>
      <c r="AR641">
        <f t="shared" si="34"/>
        <v>0.98712999999999995</v>
      </c>
    </row>
    <row r="642" spans="40:44" x14ac:dyDescent="0.35">
      <c r="AN642" t="s">
        <v>111</v>
      </c>
      <c r="AO642" t="s">
        <v>49</v>
      </c>
      <c r="AP642" s="55">
        <v>0.98745000000000005</v>
      </c>
      <c r="AQ642">
        <f t="shared" si="35"/>
        <v>2.2400000000000002</v>
      </c>
      <c r="AR642">
        <f t="shared" si="34"/>
        <v>0.98745000000000005</v>
      </c>
    </row>
    <row r="643" spans="40:44" x14ac:dyDescent="0.35">
      <c r="AN643" t="s">
        <v>111</v>
      </c>
      <c r="AO643" t="s">
        <v>51</v>
      </c>
      <c r="AP643" s="55">
        <v>0.98777999999999999</v>
      </c>
      <c r="AQ643">
        <f t="shared" si="35"/>
        <v>2.25</v>
      </c>
      <c r="AR643">
        <f t="shared" si="34"/>
        <v>0.98777999999999999</v>
      </c>
    </row>
    <row r="644" spans="40:44" x14ac:dyDescent="0.35">
      <c r="AN644" t="s">
        <v>111</v>
      </c>
      <c r="AO644" t="s">
        <v>53</v>
      </c>
      <c r="AP644" s="55">
        <v>0.98809000000000002</v>
      </c>
      <c r="AQ644">
        <f t="shared" si="35"/>
        <v>2.2599999999999998</v>
      </c>
      <c r="AR644">
        <f t="shared" si="34"/>
        <v>0.98809000000000002</v>
      </c>
    </row>
    <row r="645" spans="40:44" x14ac:dyDescent="0.35">
      <c r="AN645" t="s">
        <v>111</v>
      </c>
      <c r="AO645" t="s">
        <v>55</v>
      </c>
      <c r="AP645" s="55">
        <v>0.98839999999999995</v>
      </c>
      <c r="AQ645">
        <f t="shared" si="35"/>
        <v>2.27</v>
      </c>
      <c r="AR645">
        <f t="shared" si="34"/>
        <v>0.98839999999999995</v>
      </c>
    </row>
    <row r="646" spans="40:44" x14ac:dyDescent="0.35">
      <c r="AN646" t="s">
        <v>111</v>
      </c>
      <c r="AO646" t="s">
        <v>57</v>
      </c>
      <c r="AP646" s="55">
        <v>0.98870000000000002</v>
      </c>
      <c r="AQ646">
        <f t="shared" si="35"/>
        <v>2.2799999999999998</v>
      </c>
      <c r="AR646">
        <f t="shared" si="34"/>
        <v>0.98870000000000002</v>
      </c>
    </row>
    <row r="647" spans="40:44" x14ac:dyDescent="0.35">
      <c r="AN647" t="s">
        <v>111</v>
      </c>
      <c r="AO647" t="s">
        <v>59</v>
      </c>
      <c r="AP647" s="55">
        <v>0.98899000000000004</v>
      </c>
      <c r="AQ647">
        <f t="shared" si="35"/>
        <v>2.29</v>
      </c>
      <c r="AR647">
        <f t="shared" si="34"/>
        <v>0.98899000000000004</v>
      </c>
    </row>
    <row r="648" spans="40:44" x14ac:dyDescent="0.35">
      <c r="AN648" t="s">
        <v>112</v>
      </c>
      <c r="AO648" t="s">
        <v>39</v>
      </c>
      <c r="AP648" s="55">
        <v>0.98928000000000005</v>
      </c>
      <c r="AQ648">
        <f t="shared" si="35"/>
        <v>2.2999999999999998</v>
      </c>
      <c r="AR648">
        <f t="shared" si="34"/>
        <v>0.98928000000000005</v>
      </c>
    </row>
    <row r="649" spans="40:44" x14ac:dyDescent="0.35">
      <c r="AN649" t="s">
        <v>112</v>
      </c>
      <c r="AO649" t="s">
        <v>42</v>
      </c>
      <c r="AP649" s="55">
        <v>0.98956</v>
      </c>
      <c r="AQ649">
        <f t="shared" si="35"/>
        <v>2.31</v>
      </c>
      <c r="AR649">
        <f t="shared" si="34"/>
        <v>0.98956</v>
      </c>
    </row>
    <row r="650" spans="40:44" x14ac:dyDescent="0.35">
      <c r="AN650" t="s">
        <v>112</v>
      </c>
      <c r="AO650" t="s">
        <v>45</v>
      </c>
      <c r="AP650" s="55">
        <v>0.98982999999999999</v>
      </c>
      <c r="AQ650">
        <f t="shared" si="35"/>
        <v>2.3199999999999998</v>
      </c>
      <c r="AR650">
        <f t="shared" si="34"/>
        <v>0.98982999999999999</v>
      </c>
    </row>
    <row r="651" spans="40:44" x14ac:dyDescent="0.35">
      <c r="AN651" t="s">
        <v>112</v>
      </c>
      <c r="AO651" t="s">
        <v>47</v>
      </c>
      <c r="AP651" s="55">
        <v>0.99009999999999998</v>
      </c>
      <c r="AQ651">
        <f t="shared" si="35"/>
        <v>2.33</v>
      </c>
      <c r="AR651">
        <f t="shared" si="34"/>
        <v>0.99009999999999998</v>
      </c>
    </row>
    <row r="652" spans="40:44" x14ac:dyDescent="0.35">
      <c r="AN652" t="s">
        <v>112</v>
      </c>
      <c r="AO652" t="s">
        <v>49</v>
      </c>
      <c r="AP652" s="55">
        <v>0.99036000000000002</v>
      </c>
      <c r="AQ652">
        <f t="shared" si="35"/>
        <v>2.34</v>
      </c>
      <c r="AR652">
        <f t="shared" si="34"/>
        <v>0.99036000000000002</v>
      </c>
    </row>
    <row r="653" spans="40:44" x14ac:dyDescent="0.35">
      <c r="AN653" t="s">
        <v>112</v>
      </c>
      <c r="AO653" t="s">
        <v>51</v>
      </c>
      <c r="AP653" s="55">
        <v>0.99060999999999999</v>
      </c>
      <c r="AQ653">
        <f t="shared" si="35"/>
        <v>2.35</v>
      </c>
      <c r="AR653">
        <f t="shared" si="34"/>
        <v>0.99060999999999999</v>
      </c>
    </row>
    <row r="654" spans="40:44" x14ac:dyDescent="0.35">
      <c r="AN654" t="s">
        <v>112</v>
      </c>
      <c r="AO654" t="s">
        <v>53</v>
      </c>
      <c r="AP654" s="55">
        <v>0.99085999999999996</v>
      </c>
      <c r="AQ654">
        <f t="shared" si="35"/>
        <v>2.36</v>
      </c>
      <c r="AR654">
        <f t="shared" si="34"/>
        <v>0.99085999999999996</v>
      </c>
    </row>
    <row r="655" spans="40:44" x14ac:dyDescent="0.35">
      <c r="AN655" t="s">
        <v>112</v>
      </c>
      <c r="AO655" t="s">
        <v>55</v>
      </c>
      <c r="AP655" s="55">
        <v>0.99111000000000005</v>
      </c>
      <c r="AQ655">
        <f t="shared" si="35"/>
        <v>2.37</v>
      </c>
      <c r="AR655">
        <f t="shared" si="34"/>
        <v>0.99111000000000005</v>
      </c>
    </row>
    <row r="656" spans="40:44" x14ac:dyDescent="0.35">
      <c r="AN656" t="s">
        <v>112</v>
      </c>
      <c r="AO656" t="s">
        <v>57</v>
      </c>
      <c r="AP656" s="55">
        <v>0.99134</v>
      </c>
      <c r="AQ656">
        <f t="shared" si="35"/>
        <v>2.38</v>
      </c>
      <c r="AR656">
        <f t="shared" si="34"/>
        <v>0.99134</v>
      </c>
    </row>
    <row r="657" spans="40:44" x14ac:dyDescent="0.35">
      <c r="AN657" t="s">
        <v>112</v>
      </c>
      <c r="AO657" t="s">
        <v>59</v>
      </c>
      <c r="AP657" s="55">
        <v>0.99158000000000002</v>
      </c>
      <c r="AQ657">
        <f t="shared" si="35"/>
        <v>2.39</v>
      </c>
      <c r="AR657">
        <f t="shared" si="34"/>
        <v>0.99158000000000002</v>
      </c>
    </row>
    <row r="658" spans="40:44" x14ac:dyDescent="0.35">
      <c r="AN658" t="s">
        <v>113</v>
      </c>
      <c r="AO658" t="s">
        <v>39</v>
      </c>
      <c r="AP658" s="55">
        <v>0.99180000000000001</v>
      </c>
      <c r="AQ658">
        <f t="shared" si="35"/>
        <v>2.4</v>
      </c>
      <c r="AR658">
        <f t="shared" si="34"/>
        <v>0.99180000000000001</v>
      </c>
    </row>
    <row r="659" spans="40:44" x14ac:dyDescent="0.35">
      <c r="AN659" t="s">
        <v>113</v>
      </c>
      <c r="AO659" t="s">
        <v>42</v>
      </c>
      <c r="AP659" s="55">
        <v>0.99202000000000001</v>
      </c>
      <c r="AQ659">
        <f t="shared" si="35"/>
        <v>2.41</v>
      </c>
      <c r="AR659">
        <f t="shared" si="34"/>
        <v>0.99202000000000001</v>
      </c>
    </row>
    <row r="660" spans="40:44" x14ac:dyDescent="0.35">
      <c r="AN660" t="s">
        <v>113</v>
      </c>
      <c r="AO660" t="s">
        <v>45</v>
      </c>
      <c r="AP660" s="55">
        <v>0.99224000000000001</v>
      </c>
      <c r="AQ660">
        <f t="shared" si="35"/>
        <v>2.42</v>
      </c>
      <c r="AR660">
        <f t="shared" si="34"/>
        <v>0.99224000000000001</v>
      </c>
    </row>
    <row r="661" spans="40:44" x14ac:dyDescent="0.35">
      <c r="AN661" t="s">
        <v>113</v>
      </c>
      <c r="AO661" t="s">
        <v>47</v>
      </c>
      <c r="AP661" s="55">
        <v>0.99245000000000005</v>
      </c>
      <c r="AQ661">
        <f t="shared" si="35"/>
        <v>2.4300000000000002</v>
      </c>
      <c r="AR661">
        <f t="shared" si="34"/>
        <v>0.99245000000000005</v>
      </c>
    </row>
    <row r="662" spans="40:44" x14ac:dyDescent="0.35">
      <c r="AN662" t="s">
        <v>113</v>
      </c>
      <c r="AO662" t="s">
        <v>49</v>
      </c>
      <c r="AP662" s="55">
        <v>0.99265999999999999</v>
      </c>
      <c r="AQ662">
        <f t="shared" si="35"/>
        <v>2.44</v>
      </c>
      <c r="AR662">
        <f t="shared" si="34"/>
        <v>0.99265999999999999</v>
      </c>
    </row>
    <row r="663" spans="40:44" x14ac:dyDescent="0.35">
      <c r="AN663" t="s">
        <v>113</v>
      </c>
      <c r="AO663" t="s">
        <v>51</v>
      </c>
      <c r="AP663" s="55">
        <v>0.99285999999999996</v>
      </c>
      <c r="AQ663">
        <f t="shared" si="35"/>
        <v>2.4500000000000002</v>
      </c>
      <c r="AR663">
        <f t="shared" si="34"/>
        <v>0.99285999999999996</v>
      </c>
    </row>
    <row r="664" spans="40:44" x14ac:dyDescent="0.35">
      <c r="AN664" t="s">
        <v>113</v>
      </c>
      <c r="AO664" t="s">
        <v>53</v>
      </c>
      <c r="AP664" s="55">
        <v>0.99304999999999999</v>
      </c>
      <c r="AQ664">
        <f t="shared" si="35"/>
        <v>2.46</v>
      </c>
      <c r="AR664">
        <f t="shared" si="34"/>
        <v>0.99304999999999999</v>
      </c>
    </row>
    <row r="665" spans="40:44" x14ac:dyDescent="0.35">
      <c r="AN665" t="s">
        <v>113</v>
      </c>
      <c r="AO665" t="s">
        <v>55</v>
      </c>
      <c r="AP665" s="55">
        <v>0.99324000000000001</v>
      </c>
      <c r="AQ665">
        <f t="shared" si="35"/>
        <v>2.4700000000000002</v>
      </c>
      <c r="AR665">
        <f t="shared" si="34"/>
        <v>0.99324000000000001</v>
      </c>
    </row>
    <row r="666" spans="40:44" x14ac:dyDescent="0.35">
      <c r="AN666" t="s">
        <v>113</v>
      </c>
      <c r="AO666" t="s">
        <v>57</v>
      </c>
      <c r="AP666" s="55">
        <v>0.99343000000000004</v>
      </c>
      <c r="AQ666">
        <f t="shared" si="35"/>
        <v>2.48</v>
      </c>
      <c r="AR666">
        <f t="shared" si="34"/>
        <v>0.99343000000000004</v>
      </c>
    </row>
    <row r="667" spans="40:44" x14ac:dyDescent="0.35">
      <c r="AN667" t="s">
        <v>113</v>
      </c>
      <c r="AO667" t="s">
        <v>59</v>
      </c>
      <c r="AP667" s="55">
        <v>0.99360999999999999</v>
      </c>
      <c r="AQ667">
        <f t="shared" si="35"/>
        <v>2.4900000000000002</v>
      </c>
      <c r="AR667">
        <f t="shared" si="34"/>
        <v>0.99360999999999999</v>
      </c>
    </row>
    <row r="668" spans="40:44" x14ac:dyDescent="0.35">
      <c r="AN668" t="s">
        <v>114</v>
      </c>
      <c r="AO668" t="s">
        <v>39</v>
      </c>
      <c r="AP668" s="55">
        <v>0.99378999999999995</v>
      </c>
      <c r="AQ668">
        <f t="shared" si="35"/>
        <v>2.5</v>
      </c>
      <c r="AR668">
        <f t="shared" si="34"/>
        <v>0.99378999999999995</v>
      </c>
    </row>
    <row r="669" spans="40:44" x14ac:dyDescent="0.35">
      <c r="AN669" t="s">
        <v>114</v>
      </c>
      <c r="AO669" t="s">
        <v>42</v>
      </c>
      <c r="AP669" s="55">
        <v>0.99395999999999995</v>
      </c>
      <c r="AQ669">
        <f t="shared" si="35"/>
        <v>2.5099999999999998</v>
      </c>
      <c r="AR669">
        <f t="shared" si="34"/>
        <v>0.99395999999999995</v>
      </c>
    </row>
    <row r="670" spans="40:44" x14ac:dyDescent="0.35">
      <c r="AN670" t="s">
        <v>114</v>
      </c>
      <c r="AO670" t="s">
        <v>45</v>
      </c>
      <c r="AP670" s="55">
        <v>0.99412999999999996</v>
      </c>
      <c r="AQ670">
        <f t="shared" si="35"/>
        <v>2.52</v>
      </c>
      <c r="AR670">
        <f t="shared" si="34"/>
        <v>0.99412999999999996</v>
      </c>
    </row>
    <row r="671" spans="40:44" x14ac:dyDescent="0.35">
      <c r="AN671" t="s">
        <v>114</v>
      </c>
      <c r="AO671" t="s">
        <v>47</v>
      </c>
      <c r="AP671" s="55">
        <v>0.99429999999999996</v>
      </c>
      <c r="AQ671">
        <f t="shared" si="35"/>
        <v>2.5299999999999998</v>
      </c>
      <c r="AR671">
        <f t="shared" si="34"/>
        <v>0.99429999999999996</v>
      </c>
    </row>
    <row r="672" spans="40:44" x14ac:dyDescent="0.35">
      <c r="AN672" t="s">
        <v>114</v>
      </c>
      <c r="AO672" t="s">
        <v>49</v>
      </c>
      <c r="AP672" s="55">
        <v>0.99446000000000001</v>
      </c>
      <c r="AQ672">
        <f t="shared" si="35"/>
        <v>2.54</v>
      </c>
      <c r="AR672">
        <f t="shared" si="34"/>
        <v>0.99446000000000001</v>
      </c>
    </row>
    <row r="673" spans="40:44" x14ac:dyDescent="0.35">
      <c r="AN673" t="s">
        <v>114</v>
      </c>
      <c r="AO673" t="s">
        <v>51</v>
      </c>
      <c r="AP673" s="55">
        <v>0.99460999999999999</v>
      </c>
      <c r="AQ673">
        <f t="shared" si="35"/>
        <v>2.5499999999999998</v>
      </c>
      <c r="AR673">
        <f t="shared" si="34"/>
        <v>0.99460999999999999</v>
      </c>
    </row>
    <row r="674" spans="40:44" x14ac:dyDescent="0.35">
      <c r="AN674" t="s">
        <v>114</v>
      </c>
      <c r="AO674" t="s">
        <v>53</v>
      </c>
      <c r="AP674" s="55">
        <v>0.99477000000000004</v>
      </c>
      <c r="AQ674">
        <f t="shared" si="35"/>
        <v>2.56</v>
      </c>
      <c r="AR674">
        <f t="shared" ref="AR674:AR737" si="36">AP674</f>
        <v>0.99477000000000004</v>
      </c>
    </row>
    <row r="675" spans="40:44" x14ac:dyDescent="0.35">
      <c r="AN675" t="s">
        <v>114</v>
      </c>
      <c r="AO675" t="s">
        <v>55</v>
      </c>
      <c r="AP675" s="55">
        <v>0.99492000000000003</v>
      </c>
      <c r="AQ675">
        <f t="shared" si="35"/>
        <v>2.57</v>
      </c>
      <c r="AR675">
        <f t="shared" si="36"/>
        <v>0.99492000000000003</v>
      </c>
    </row>
    <row r="676" spans="40:44" x14ac:dyDescent="0.35">
      <c r="AN676" t="s">
        <v>114</v>
      </c>
      <c r="AO676" t="s">
        <v>57</v>
      </c>
      <c r="AP676" s="55">
        <v>0.99505999999999994</v>
      </c>
      <c r="AQ676">
        <f t="shared" ref="AQ676:AQ739" si="37">ROUND(AQ675+0.01,2)</f>
        <v>2.58</v>
      </c>
      <c r="AR676">
        <f t="shared" si="36"/>
        <v>0.99505999999999994</v>
      </c>
    </row>
    <row r="677" spans="40:44" x14ac:dyDescent="0.35">
      <c r="AN677" t="s">
        <v>114</v>
      </c>
      <c r="AO677" t="s">
        <v>59</v>
      </c>
      <c r="AP677" s="55">
        <v>0.99519999999999997</v>
      </c>
      <c r="AQ677">
        <f t="shared" si="37"/>
        <v>2.59</v>
      </c>
      <c r="AR677">
        <f t="shared" si="36"/>
        <v>0.99519999999999997</v>
      </c>
    </row>
    <row r="678" spans="40:44" x14ac:dyDescent="0.35">
      <c r="AN678" t="s">
        <v>115</v>
      </c>
      <c r="AO678" t="s">
        <v>39</v>
      </c>
      <c r="AP678" s="55">
        <v>0.99534</v>
      </c>
      <c r="AQ678">
        <f t="shared" si="37"/>
        <v>2.6</v>
      </c>
      <c r="AR678">
        <f t="shared" si="36"/>
        <v>0.99534</v>
      </c>
    </row>
    <row r="679" spans="40:44" x14ac:dyDescent="0.35">
      <c r="AN679" t="s">
        <v>115</v>
      </c>
      <c r="AO679" t="s">
        <v>42</v>
      </c>
      <c r="AP679" s="55">
        <v>0.99546999999999997</v>
      </c>
      <c r="AQ679">
        <f t="shared" si="37"/>
        <v>2.61</v>
      </c>
      <c r="AR679">
        <f t="shared" si="36"/>
        <v>0.99546999999999997</v>
      </c>
    </row>
    <row r="680" spans="40:44" x14ac:dyDescent="0.35">
      <c r="AN680" t="s">
        <v>115</v>
      </c>
      <c r="AO680" t="s">
        <v>45</v>
      </c>
      <c r="AP680" s="55">
        <v>0.99560000000000004</v>
      </c>
      <c r="AQ680">
        <f t="shared" si="37"/>
        <v>2.62</v>
      </c>
      <c r="AR680">
        <f t="shared" si="36"/>
        <v>0.99560000000000004</v>
      </c>
    </row>
    <row r="681" spans="40:44" x14ac:dyDescent="0.35">
      <c r="AN681" t="s">
        <v>115</v>
      </c>
      <c r="AO681" t="s">
        <v>47</v>
      </c>
      <c r="AP681" s="55">
        <v>0.99573</v>
      </c>
      <c r="AQ681">
        <f t="shared" si="37"/>
        <v>2.63</v>
      </c>
      <c r="AR681">
        <f t="shared" si="36"/>
        <v>0.99573</v>
      </c>
    </row>
    <row r="682" spans="40:44" x14ac:dyDescent="0.35">
      <c r="AN682" t="s">
        <v>115</v>
      </c>
      <c r="AO682" t="s">
        <v>49</v>
      </c>
      <c r="AP682" s="55">
        <v>0.99585000000000001</v>
      </c>
      <c r="AQ682">
        <f t="shared" si="37"/>
        <v>2.64</v>
      </c>
      <c r="AR682">
        <f t="shared" si="36"/>
        <v>0.99585000000000001</v>
      </c>
    </row>
    <row r="683" spans="40:44" x14ac:dyDescent="0.35">
      <c r="AN683" t="s">
        <v>115</v>
      </c>
      <c r="AO683" t="s">
        <v>51</v>
      </c>
      <c r="AP683" s="55">
        <v>0.99597999999999998</v>
      </c>
      <c r="AQ683">
        <f t="shared" si="37"/>
        <v>2.65</v>
      </c>
      <c r="AR683">
        <f t="shared" si="36"/>
        <v>0.99597999999999998</v>
      </c>
    </row>
    <row r="684" spans="40:44" x14ac:dyDescent="0.35">
      <c r="AN684" t="s">
        <v>115</v>
      </c>
      <c r="AO684" t="s">
        <v>53</v>
      </c>
      <c r="AP684" s="55">
        <v>0.99609000000000003</v>
      </c>
      <c r="AQ684">
        <f t="shared" si="37"/>
        <v>2.66</v>
      </c>
      <c r="AR684">
        <f t="shared" si="36"/>
        <v>0.99609000000000003</v>
      </c>
    </row>
    <row r="685" spans="40:44" x14ac:dyDescent="0.35">
      <c r="AN685" t="s">
        <v>115</v>
      </c>
      <c r="AO685" t="s">
        <v>55</v>
      </c>
      <c r="AP685" s="55">
        <v>0.99621000000000004</v>
      </c>
      <c r="AQ685">
        <f t="shared" si="37"/>
        <v>2.67</v>
      </c>
      <c r="AR685">
        <f t="shared" si="36"/>
        <v>0.99621000000000004</v>
      </c>
    </row>
    <row r="686" spans="40:44" x14ac:dyDescent="0.35">
      <c r="AN686" t="s">
        <v>115</v>
      </c>
      <c r="AO686" t="s">
        <v>57</v>
      </c>
      <c r="AP686" s="55">
        <v>0.99631999999999998</v>
      </c>
      <c r="AQ686">
        <f t="shared" si="37"/>
        <v>2.68</v>
      </c>
      <c r="AR686">
        <f t="shared" si="36"/>
        <v>0.99631999999999998</v>
      </c>
    </row>
    <row r="687" spans="40:44" x14ac:dyDescent="0.35">
      <c r="AN687" t="s">
        <v>115</v>
      </c>
      <c r="AO687" t="s">
        <v>59</v>
      </c>
      <c r="AP687" s="55">
        <v>0.99643000000000004</v>
      </c>
      <c r="AQ687">
        <f t="shared" si="37"/>
        <v>2.69</v>
      </c>
      <c r="AR687">
        <f t="shared" si="36"/>
        <v>0.99643000000000004</v>
      </c>
    </row>
    <row r="688" spans="40:44" x14ac:dyDescent="0.35">
      <c r="AN688" t="s">
        <v>116</v>
      </c>
      <c r="AO688" t="s">
        <v>39</v>
      </c>
      <c r="AP688" s="55">
        <v>0.99653000000000003</v>
      </c>
      <c r="AQ688">
        <f t="shared" si="37"/>
        <v>2.7</v>
      </c>
      <c r="AR688">
        <f t="shared" si="36"/>
        <v>0.99653000000000003</v>
      </c>
    </row>
    <row r="689" spans="40:44" x14ac:dyDescent="0.35">
      <c r="AN689" t="s">
        <v>116</v>
      </c>
      <c r="AO689" t="s">
        <v>42</v>
      </c>
      <c r="AP689" s="55">
        <v>0.99663999999999997</v>
      </c>
      <c r="AQ689">
        <f t="shared" si="37"/>
        <v>2.71</v>
      </c>
      <c r="AR689">
        <f t="shared" si="36"/>
        <v>0.99663999999999997</v>
      </c>
    </row>
    <row r="690" spans="40:44" x14ac:dyDescent="0.35">
      <c r="AN690" t="s">
        <v>116</v>
      </c>
      <c r="AO690" t="s">
        <v>45</v>
      </c>
      <c r="AP690" s="55">
        <v>0.99673999999999996</v>
      </c>
      <c r="AQ690">
        <f t="shared" si="37"/>
        <v>2.72</v>
      </c>
      <c r="AR690">
        <f t="shared" si="36"/>
        <v>0.99673999999999996</v>
      </c>
    </row>
    <row r="691" spans="40:44" x14ac:dyDescent="0.35">
      <c r="AN691" t="s">
        <v>116</v>
      </c>
      <c r="AO691" t="s">
        <v>47</v>
      </c>
      <c r="AP691" s="55">
        <v>0.99682999999999999</v>
      </c>
      <c r="AQ691">
        <f t="shared" si="37"/>
        <v>2.73</v>
      </c>
      <c r="AR691">
        <f t="shared" si="36"/>
        <v>0.99682999999999999</v>
      </c>
    </row>
    <row r="692" spans="40:44" x14ac:dyDescent="0.35">
      <c r="AN692" t="s">
        <v>116</v>
      </c>
      <c r="AO692" t="s">
        <v>49</v>
      </c>
      <c r="AP692" s="55">
        <v>0.99692999999999998</v>
      </c>
      <c r="AQ692">
        <f t="shared" si="37"/>
        <v>2.74</v>
      </c>
      <c r="AR692">
        <f t="shared" si="36"/>
        <v>0.99692999999999998</v>
      </c>
    </row>
    <row r="693" spans="40:44" x14ac:dyDescent="0.35">
      <c r="AN693" t="s">
        <v>116</v>
      </c>
      <c r="AO693" t="s">
        <v>51</v>
      </c>
      <c r="AP693" s="55">
        <v>0.99702000000000002</v>
      </c>
      <c r="AQ693">
        <f t="shared" si="37"/>
        <v>2.75</v>
      </c>
      <c r="AR693">
        <f t="shared" si="36"/>
        <v>0.99702000000000002</v>
      </c>
    </row>
    <row r="694" spans="40:44" x14ac:dyDescent="0.35">
      <c r="AN694" t="s">
        <v>116</v>
      </c>
      <c r="AO694" t="s">
        <v>53</v>
      </c>
      <c r="AP694" s="55">
        <v>0.99711000000000005</v>
      </c>
      <c r="AQ694">
        <f t="shared" si="37"/>
        <v>2.76</v>
      </c>
      <c r="AR694">
        <f t="shared" si="36"/>
        <v>0.99711000000000005</v>
      </c>
    </row>
    <row r="695" spans="40:44" x14ac:dyDescent="0.35">
      <c r="AN695" t="s">
        <v>116</v>
      </c>
      <c r="AO695" t="s">
        <v>55</v>
      </c>
      <c r="AP695" s="55">
        <v>0.99719999999999998</v>
      </c>
      <c r="AQ695">
        <f t="shared" si="37"/>
        <v>2.77</v>
      </c>
      <c r="AR695">
        <f t="shared" si="36"/>
        <v>0.99719999999999998</v>
      </c>
    </row>
    <row r="696" spans="40:44" x14ac:dyDescent="0.35">
      <c r="AN696" t="s">
        <v>116</v>
      </c>
      <c r="AO696" t="s">
        <v>57</v>
      </c>
      <c r="AP696" s="55">
        <v>0.99728000000000006</v>
      </c>
      <c r="AQ696">
        <f t="shared" si="37"/>
        <v>2.78</v>
      </c>
      <c r="AR696">
        <f t="shared" si="36"/>
        <v>0.99728000000000006</v>
      </c>
    </row>
    <row r="697" spans="40:44" x14ac:dyDescent="0.35">
      <c r="AN697" t="s">
        <v>116</v>
      </c>
      <c r="AO697" t="s">
        <v>59</v>
      </c>
      <c r="AP697" s="55">
        <v>0.99736000000000002</v>
      </c>
      <c r="AQ697">
        <f t="shared" si="37"/>
        <v>2.79</v>
      </c>
      <c r="AR697">
        <f t="shared" si="36"/>
        <v>0.99736000000000002</v>
      </c>
    </row>
    <row r="698" spans="40:44" x14ac:dyDescent="0.35">
      <c r="AN698" t="s">
        <v>117</v>
      </c>
      <c r="AO698" t="s">
        <v>39</v>
      </c>
      <c r="AP698" s="55">
        <v>0.99743999999999999</v>
      </c>
      <c r="AQ698">
        <f t="shared" si="37"/>
        <v>2.8</v>
      </c>
      <c r="AR698">
        <f t="shared" si="36"/>
        <v>0.99743999999999999</v>
      </c>
    </row>
    <row r="699" spans="40:44" x14ac:dyDescent="0.35">
      <c r="AN699" t="s">
        <v>117</v>
      </c>
      <c r="AO699" t="s">
        <v>42</v>
      </c>
      <c r="AP699" s="55">
        <v>0.99751999999999996</v>
      </c>
      <c r="AQ699">
        <f t="shared" si="37"/>
        <v>2.81</v>
      </c>
      <c r="AR699">
        <f t="shared" si="36"/>
        <v>0.99751999999999996</v>
      </c>
    </row>
    <row r="700" spans="40:44" x14ac:dyDescent="0.35">
      <c r="AN700" t="s">
        <v>117</v>
      </c>
      <c r="AO700" t="s">
        <v>45</v>
      </c>
      <c r="AP700" s="55">
        <v>0.99760000000000004</v>
      </c>
      <c r="AQ700">
        <f t="shared" si="37"/>
        <v>2.82</v>
      </c>
      <c r="AR700">
        <f t="shared" si="36"/>
        <v>0.99760000000000004</v>
      </c>
    </row>
    <row r="701" spans="40:44" x14ac:dyDescent="0.35">
      <c r="AN701" t="s">
        <v>117</v>
      </c>
      <c r="AO701" t="s">
        <v>47</v>
      </c>
      <c r="AP701" s="55">
        <v>0.99766999999999995</v>
      </c>
      <c r="AQ701">
        <f t="shared" si="37"/>
        <v>2.83</v>
      </c>
      <c r="AR701">
        <f t="shared" si="36"/>
        <v>0.99766999999999995</v>
      </c>
    </row>
    <row r="702" spans="40:44" x14ac:dyDescent="0.35">
      <c r="AN702" t="s">
        <v>117</v>
      </c>
      <c r="AO702" t="s">
        <v>49</v>
      </c>
      <c r="AP702" s="55">
        <v>0.99773999999999996</v>
      </c>
      <c r="AQ702">
        <f t="shared" si="37"/>
        <v>2.84</v>
      </c>
      <c r="AR702">
        <f t="shared" si="36"/>
        <v>0.99773999999999996</v>
      </c>
    </row>
    <row r="703" spans="40:44" x14ac:dyDescent="0.35">
      <c r="AN703" t="s">
        <v>117</v>
      </c>
      <c r="AO703" t="s">
        <v>51</v>
      </c>
      <c r="AP703" s="55">
        <v>0.99780999999999997</v>
      </c>
      <c r="AQ703">
        <f t="shared" si="37"/>
        <v>2.85</v>
      </c>
      <c r="AR703">
        <f t="shared" si="36"/>
        <v>0.99780999999999997</v>
      </c>
    </row>
    <row r="704" spans="40:44" x14ac:dyDescent="0.35">
      <c r="AN704" t="s">
        <v>117</v>
      </c>
      <c r="AO704" t="s">
        <v>53</v>
      </c>
      <c r="AP704" s="55">
        <v>0.99787999999999999</v>
      </c>
      <c r="AQ704">
        <f t="shared" si="37"/>
        <v>2.86</v>
      </c>
      <c r="AR704">
        <f t="shared" si="36"/>
        <v>0.99787999999999999</v>
      </c>
    </row>
    <row r="705" spans="40:44" x14ac:dyDescent="0.35">
      <c r="AN705" t="s">
        <v>117</v>
      </c>
      <c r="AO705" t="s">
        <v>55</v>
      </c>
      <c r="AP705" s="55">
        <v>0.99795</v>
      </c>
      <c r="AQ705">
        <f t="shared" si="37"/>
        <v>2.87</v>
      </c>
      <c r="AR705">
        <f t="shared" si="36"/>
        <v>0.99795</v>
      </c>
    </row>
    <row r="706" spans="40:44" x14ac:dyDescent="0.35">
      <c r="AN706" t="s">
        <v>117</v>
      </c>
      <c r="AO706" t="s">
        <v>57</v>
      </c>
      <c r="AP706" s="55">
        <v>0.99800999999999995</v>
      </c>
      <c r="AQ706">
        <f t="shared" si="37"/>
        <v>2.88</v>
      </c>
      <c r="AR706">
        <f t="shared" si="36"/>
        <v>0.99800999999999995</v>
      </c>
    </row>
    <row r="707" spans="40:44" x14ac:dyDescent="0.35">
      <c r="AN707" t="s">
        <v>117</v>
      </c>
      <c r="AO707" t="s">
        <v>59</v>
      </c>
      <c r="AP707" s="55">
        <v>0.99807000000000001</v>
      </c>
      <c r="AQ707">
        <f t="shared" si="37"/>
        <v>2.89</v>
      </c>
      <c r="AR707">
        <f t="shared" si="36"/>
        <v>0.99807000000000001</v>
      </c>
    </row>
    <row r="708" spans="40:44" x14ac:dyDescent="0.35">
      <c r="AN708" t="s">
        <v>118</v>
      </c>
      <c r="AO708" t="s">
        <v>39</v>
      </c>
      <c r="AP708" s="55">
        <v>0.99812999999999996</v>
      </c>
      <c r="AQ708">
        <f t="shared" si="37"/>
        <v>2.9</v>
      </c>
      <c r="AR708">
        <f t="shared" si="36"/>
        <v>0.99812999999999996</v>
      </c>
    </row>
    <row r="709" spans="40:44" x14ac:dyDescent="0.35">
      <c r="AN709" t="s">
        <v>118</v>
      </c>
      <c r="AO709" t="s">
        <v>42</v>
      </c>
      <c r="AP709" s="55">
        <v>0.99819000000000002</v>
      </c>
      <c r="AQ709">
        <f t="shared" si="37"/>
        <v>2.91</v>
      </c>
      <c r="AR709">
        <f t="shared" si="36"/>
        <v>0.99819000000000002</v>
      </c>
    </row>
    <row r="710" spans="40:44" x14ac:dyDescent="0.35">
      <c r="AN710" t="s">
        <v>118</v>
      </c>
      <c r="AO710" t="s">
        <v>45</v>
      </c>
      <c r="AP710" s="55">
        <v>0.99824999999999997</v>
      </c>
      <c r="AQ710">
        <f t="shared" si="37"/>
        <v>2.92</v>
      </c>
      <c r="AR710">
        <f t="shared" si="36"/>
        <v>0.99824999999999997</v>
      </c>
    </row>
    <row r="711" spans="40:44" x14ac:dyDescent="0.35">
      <c r="AN711" t="s">
        <v>118</v>
      </c>
      <c r="AO711" t="s">
        <v>47</v>
      </c>
      <c r="AP711" s="55">
        <v>0.99831000000000003</v>
      </c>
      <c r="AQ711">
        <f t="shared" si="37"/>
        <v>2.93</v>
      </c>
      <c r="AR711">
        <f t="shared" si="36"/>
        <v>0.99831000000000003</v>
      </c>
    </row>
    <row r="712" spans="40:44" x14ac:dyDescent="0.35">
      <c r="AN712" t="s">
        <v>118</v>
      </c>
      <c r="AO712" t="s">
        <v>49</v>
      </c>
      <c r="AP712" s="55">
        <v>0.99836000000000003</v>
      </c>
      <c r="AQ712">
        <f t="shared" si="37"/>
        <v>2.94</v>
      </c>
      <c r="AR712">
        <f t="shared" si="36"/>
        <v>0.99836000000000003</v>
      </c>
    </row>
    <row r="713" spans="40:44" x14ac:dyDescent="0.35">
      <c r="AN713" t="s">
        <v>118</v>
      </c>
      <c r="AO713" t="s">
        <v>51</v>
      </c>
      <c r="AP713" s="55">
        <v>0.99841000000000002</v>
      </c>
      <c r="AQ713">
        <f t="shared" si="37"/>
        <v>2.95</v>
      </c>
      <c r="AR713">
        <f t="shared" si="36"/>
        <v>0.99841000000000002</v>
      </c>
    </row>
    <row r="714" spans="40:44" x14ac:dyDescent="0.35">
      <c r="AN714" t="s">
        <v>118</v>
      </c>
      <c r="AO714" t="s">
        <v>53</v>
      </c>
      <c r="AP714" s="55">
        <v>0.99846000000000001</v>
      </c>
      <c r="AQ714">
        <f t="shared" si="37"/>
        <v>2.96</v>
      </c>
      <c r="AR714">
        <f t="shared" si="36"/>
        <v>0.99846000000000001</v>
      </c>
    </row>
    <row r="715" spans="40:44" x14ac:dyDescent="0.35">
      <c r="AN715" t="s">
        <v>118</v>
      </c>
      <c r="AO715" t="s">
        <v>55</v>
      </c>
      <c r="AP715" s="55">
        <v>0.99851000000000001</v>
      </c>
      <c r="AQ715">
        <f t="shared" si="37"/>
        <v>2.97</v>
      </c>
      <c r="AR715">
        <f t="shared" si="36"/>
        <v>0.99851000000000001</v>
      </c>
    </row>
    <row r="716" spans="40:44" x14ac:dyDescent="0.35">
      <c r="AN716" t="s">
        <v>118</v>
      </c>
      <c r="AO716" t="s">
        <v>57</v>
      </c>
      <c r="AP716" s="55">
        <v>0.99856</v>
      </c>
      <c r="AQ716">
        <f t="shared" si="37"/>
        <v>2.98</v>
      </c>
      <c r="AR716">
        <f t="shared" si="36"/>
        <v>0.99856</v>
      </c>
    </row>
    <row r="717" spans="40:44" x14ac:dyDescent="0.35">
      <c r="AN717" t="s">
        <v>118</v>
      </c>
      <c r="AO717" t="s">
        <v>59</v>
      </c>
      <c r="AP717" s="55">
        <v>0.99861</v>
      </c>
      <c r="AQ717">
        <f t="shared" si="37"/>
        <v>2.99</v>
      </c>
      <c r="AR717">
        <f t="shared" si="36"/>
        <v>0.99861</v>
      </c>
    </row>
    <row r="718" spans="40:44" x14ac:dyDescent="0.35">
      <c r="AN718" t="s">
        <v>119</v>
      </c>
      <c r="AO718" t="s">
        <v>39</v>
      </c>
      <c r="AP718" s="55">
        <v>0.99865000000000004</v>
      </c>
      <c r="AQ718">
        <f t="shared" si="37"/>
        <v>3</v>
      </c>
      <c r="AR718">
        <f t="shared" si="36"/>
        <v>0.99865000000000004</v>
      </c>
    </row>
    <row r="719" spans="40:44" x14ac:dyDescent="0.35">
      <c r="AN719" t="s">
        <v>119</v>
      </c>
      <c r="AO719" t="s">
        <v>42</v>
      </c>
      <c r="AP719" s="55">
        <v>0.99868999999999997</v>
      </c>
      <c r="AQ719">
        <f t="shared" si="37"/>
        <v>3.01</v>
      </c>
      <c r="AR719">
        <f t="shared" si="36"/>
        <v>0.99868999999999997</v>
      </c>
    </row>
    <row r="720" spans="40:44" x14ac:dyDescent="0.35">
      <c r="AN720" t="s">
        <v>119</v>
      </c>
      <c r="AO720" t="s">
        <v>45</v>
      </c>
      <c r="AP720" s="55">
        <v>0.99873999999999996</v>
      </c>
      <c r="AQ720">
        <f t="shared" si="37"/>
        <v>3.02</v>
      </c>
      <c r="AR720">
        <f t="shared" si="36"/>
        <v>0.99873999999999996</v>
      </c>
    </row>
    <row r="721" spans="40:44" x14ac:dyDescent="0.35">
      <c r="AN721" t="s">
        <v>119</v>
      </c>
      <c r="AO721" t="s">
        <v>47</v>
      </c>
      <c r="AP721" s="55">
        <v>0.99878</v>
      </c>
      <c r="AQ721">
        <f t="shared" si="37"/>
        <v>3.03</v>
      </c>
      <c r="AR721">
        <f t="shared" si="36"/>
        <v>0.99878</v>
      </c>
    </row>
    <row r="722" spans="40:44" x14ac:dyDescent="0.35">
      <c r="AN722" t="s">
        <v>119</v>
      </c>
      <c r="AO722" t="s">
        <v>49</v>
      </c>
      <c r="AP722" s="55">
        <v>0.99882000000000004</v>
      </c>
      <c r="AQ722">
        <f t="shared" si="37"/>
        <v>3.04</v>
      </c>
      <c r="AR722">
        <f t="shared" si="36"/>
        <v>0.99882000000000004</v>
      </c>
    </row>
    <row r="723" spans="40:44" x14ac:dyDescent="0.35">
      <c r="AN723" t="s">
        <v>119</v>
      </c>
      <c r="AO723" t="s">
        <v>51</v>
      </c>
      <c r="AP723" s="55">
        <v>0.99885999999999997</v>
      </c>
      <c r="AQ723">
        <f t="shared" si="37"/>
        <v>3.05</v>
      </c>
      <c r="AR723">
        <f t="shared" si="36"/>
        <v>0.99885999999999997</v>
      </c>
    </row>
    <row r="724" spans="40:44" x14ac:dyDescent="0.35">
      <c r="AN724" t="s">
        <v>119</v>
      </c>
      <c r="AO724" t="s">
        <v>53</v>
      </c>
      <c r="AP724" s="55">
        <v>0.99888999999999994</v>
      </c>
      <c r="AQ724">
        <f t="shared" si="37"/>
        <v>3.06</v>
      </c>
      <c r="AR724">
        <f t="shared" si="36"/>
        <v>0.99888999999999994</v>
      </c>
    </row>
    <row r="725" spans="40:44" x14ac:dyDescent="0.35">
      <c r="AN725" t="s">
        <v>119</v>
      </c>
      <c r="AO725" t="s">
        <v>55</v>
      </c>
      <c r="AP725" s="55">
        <v>0.99892999999999998</v>
      </c>
      <c r="AQ725">
        <f t="shared" si="37"/>
        <v>3.07</v>
      </c>
      <c r="AR725">
        <f t="shared" si="36"/>
        <v>0.99892999999999998</v>
      </c>
    </row>
    <row r="726" spans="40:44" x14ac:dyDescent="0.35">
      <c r="AN726" t="s">
        <v>119</v>
      </c>
      <c r="AO726" t="s">
        <v>57</v>
      </c>
      <c r="AP726" s="55">
        <v>0.99895999999999996</v>
      </c>
      <c r="AQ726">
        <f t="shared" si="37"/>
        <v>3.08</v>
      </c>
      <c r="AR726">
        <f t="shared" si="36"/>
        <v>0.99895999999999996</v>
      </c>
    </row>
    <row r="727" spans="40:44" x14ac:dyDescent="0.35">
      <c r="AN727" t="s">
        <v>119</v>
      </c>
      <c r="AO727" t="s">
        <v>59</v>
      </c>
      <c r="AP727" s="55">
        <v>0.999</v>
      </c>
      <c r="AQ727">
        <f t="shared" si="37"/>
        <v>3.09</v>
      </c>
      <c r="AR727">
        <f t="shared" si="36"/>
        <v>0.999</v>
      </c>
    </row>
    <row r="728" spans="40:44" x14ac:dyDescent="0.35">
      <c r="AN728" t="s">
        <v>120</v>
      </c>
      <c r="AO728" t="s">
        <v>39</v>
      </c>
      <c r="AP728" s="55">
        <v>0.99902999999999997</v>
      </c>
      <c r="AQ728">
        <f t="shared" si="37"/>
        <v>3.1</v>
      </c>
      <c r="AR728">
        <f t="shared" si="36"/>
        <v>0.99902999999999997</v>
      </c>
    </row>
    <row r="729" spans="40:44" x14ac:dyDescent="0.35">
      <c r="AN729" t="s">
        <v>120</v>
      </c>
      <c r="AO729" t="s">
        <v>42</v>
      </c>
      <c r="AP729" s="55">
        <v>0.99905999999999995</v>
      </c>
      <c r="AQ729">
        <f t="shared" si="37"/>
        <v>3.11</v>
      </c>
      <c r="AR729">
        <f t="shared" si="36"/>
        <v>0.99905999999999995</v>
      </c>
    </row>
    <row r="730" spans="40:44" x14ac:dyDescent="0.35">
      <c r="AN730" t="s">
        <v>120</v>
      </c>
      <c r="AO730" t="s">
        <v>45</v>
      </c>
      <c r="AP730" s="55">
        <v>0.99909999999999999</v>
      </c>
      <c r="AQ730">
        <f t="shared" si="37"/>
        <v>3.12</v>
      </c>
      <c r="AR730">
        <f t="shared" si="36"/>
        <v>0.99909999999999999</v>
      </c>
    </row>
    <row r="731" spans="40:44" x14ac:dyDescent="0.35">
      <c r="AN731" t="s">
        <v>120</v>
      </c>
      <c r="AO731" t="s">
        <v>47</v>
      </c>
      <c r="AP731" s="55">
        <v>0.99912999999999996</v>
      </c>
      <c r="AQ731">
        <f t="shared" si="37"/>
        <v>3.13</v>
      </c>
      <c r="AR731">
        <f t="shared" si="36"/>
        <v>0.99912999999999996</v>
      </c>
    </row>
    <row r="732" spans="40:44" x14ac:dyDescent="0.35">
      <c r="AN732" t="s">
        <v>120</v>
      </c>
      <c r="AO732" t="s">
        <v>49</v>
      </c>
      <c r="AP732" s="55">
        <v>0.99916000000000005</v>
      </c>
      <c r="AQ732">
        <f t="shared" si="37"/>
        <v>3.14</v>
      </c>
      <c r="AR732">
        <f t="shared" si="36"/>
        <v>0.99916000000000005</v>
      </c>
    </row>
    <row r="733" spans="40:44" x14ac:dyDescent="0.35">
      <c r="AN733" t="s">
        <v>120</v>
      </c>
      <c r="AO733" t="s">
        <v>51</v>
      </c>
      <c r="AP733" s="55">
        <v>0.99917999999999996</v>
      </c>
      <c r="AQ733">
        <f t="shared" si="37"/>
        <v>3.15</v>
      </c>
      <c r="AR733">
        <f t="shared" si="36"/>
        <v>0.99917999999999996</v>
      </c>
    </row>
    <row r="734" spans="40:44" x14ac:dyDescent="0.35">
      <c r="AN734" t="s">
        <v>120</v>
      </c>
      <c r="AO734" t="s">
        <v>53</v>
      </c>
      <c r="AP734" s="55">
        <v>0.99921000000000004</v>
      </c>
      <c r="AQ734">
        <f t="shared" si="37"/>
        <v>3.16</v>
      </c>
      <c r="AR734">
        <f t="shared" si="36"/>
        <v>0.99921000000000004</v>
      </c>
    </row>
    <row r="735" spans="40:44" x14ac:dyDescent="0.35">
      <c r="AN735" t="s">
        <v>120</v>
      </c>
      <c r="AO735" t="s">
        <v>55</v>
      </c>
      <c r="AP735" s="55">
        <v>0.99924000000000002</v>
      </c>
      <c r="AQ735">
        <f t="shared" si="37"/>
        <v>3.17</v>
      </c>
      <c r="AR735">
        <f t="shared" si="36"/>
        <v>0.99924000000000002</v>
      </c>
    </row>
    <row r="736" spans="40:44" x14ac:dyDescent="0.35">
      <c r="AN736" t="s">
        <v>120</v>
      </c>
      <c r="AO736" t="s">
        <v>57</v>
      </c>
      <c r="AP736" s="55">
        <v>0.99926000000000004</v>
      </c>
      <c r="AQ736">
        <f t="shared" si="37"/>
        <v>3.18</v>
      </c>
      <c r="AR736">
        <f t="shared" si="36"/>
        <v>0.99926000000000004</v>
      </c>
    </row>
    <row r="737" spans="40:44" x14ac:dyDescent="0.35">
      <c r="AN737" t="s">
        <v>120</v>
      </c>
      <c r="AO737" t="s">
        <v>59</v>
      </c>
      <c r="AP737" s="55">
        <v>0.99929000000000001</v>
      </c>
      <c r="AQ737">
        <f t="shared" si="37"/>
        <v>3.19</v>
      </c>
      <c r="AR737">
        <f t="shared" si="36"/>
        <v>0.99929000000000001</v>
      </c>
    </row>
    <row r="738" spans="40:44" x14ac:dyDescent="0.35">
      <c r="AN738" t="s">
        <v>121</v>
      </c>
      <c r="AO738" t="s">
        <v>39</v>
      </c>
      <c r="AP738" s="55">
        <v>0.99931000000000003</v>
      </c>
      <c r="AQ738">
        <f t="shared" si="37"/>
        <v>3.2</v>
      </c>
      <c r="AR738">
        <f t="shared" ref="AR738:AR801" si="38">AP738</f>
        <v>0.99931000000000003</v>
      </c>
    </row>
    <row r="739" spans="40:44" x14ac:dyDescent="0.35">
      <c r="AN739" t="s">
        <v>121</v>
      </c>
      <c r="AO739" t="s">
        <v>42</v>
      </c>
      <c r="AP739" s="55">
        <v>0.99934000000000001</v>
      </c>
      <c r="AQ739">
        <f t="shared" si="37"/>
        <v>3.21</v>
      </c>
      <c r="AR739">
        <f t="shared" si="38"/>
        <v>0.99934000000000001</v>
      </c>
    </row>
    <row r="740" spans="40:44" x14ac:dyDescent="0.35">
      <c r="AN740" t="s">
        <v>121</v>
      </c>
      <c r="AO740" t="s">
        <v>45</v>
      </c>
      <c r="AP740" s="55">
        <v>0.99936000000000003</v>
      </c>
      <c r="AQ740">
        <f t="shared" ref="AQ740:AQ803" si="39">ROUND(AQ739+0.01,2)</f>
        <v>3.22</v>
      </c>
      <c r="AR740">
        <f t="shared" si="38"/>
        <v>0.99936000000000003</v>
      </c>
    </row>
    <row r="741" spans="40:44" x14ac:dyDescent="0.35">
      <c r="AN741" t="s">
        <v>121</v>
      </c>
      <c r="AO741" t="s">
        <v>47</v>
      </c>
      <c r="AP741" s="55">
        <v>0.99938000000000005</v>
      </c>
      <c r="AQ741">
        <f t="shared" si="39"/>
        <v>3.23</v>
      </c>
      <c r="AR741">
        <f t="shared" si="38"/>
        <v>0.99938000000000005</v>
      </c>
    </row>
    <row r="742" spans="40:44" x14ac:dyDescent="0.35">
      <c r="AN742" t="s">
        <v>121</v>
      </c>
      <c r="AO742" t="s">
        <v>49</v>
      </c>
      <c r="AP742" s="55">
        <v>0.99939999999999996</v>
      </c>
      <c r="AQ742">
        <f t="shared" si="39"/>
        <v>3.24</v>
      </c>
      <c r="AR742">
        <f t="shared" si="38"/>
        <v>0.99939999999999996</v>
      </c>
    </row>
    <row r="743" spans="40:44" x14ac:dyDescent="0.35">
      <c r="AN743" t="s">
        <v>121</v>
      </c>
      <c r="AO743" t="s">
        <v>51</v>
      </c>
      <c r="AP743" s="55">
        <v>0.99941999999999998</v>
      </c>
      <c r="AQ743">
        <f t="shared" si="39"/>
        <v>3.25</v>
      </c>
      <c r="AR743">
        <f t="shared" si="38"/>
        <v>0.99941999999999998</v>
      </c>
    </row>
    <row r="744" spans="40:44" x14ac:dyDescent="0.35">
      <c r="AN744" t="s">
        <v>121</v>
      </c>
      <c r="AO744" t="s">
        <v>53</v>
      </c>
      <c r="AP744" s="55">
        <v>0.99944</v>
      </c>
      <c r="AQ744">
        <f t="shared" si="39"/>
        <v>3.26</v>
      </c>
      <c r="AR744">
        <f t="shared" si="38"/>
        <v>0.99944</v>
      </c>
    </row>
    <row r="745" spans="40:44" x14ac:dyDescent="0.35">
      <c r="AN745" t="s">
        <v>121</v>
      </c>
      <c r="AO745" t="s">
        <v>55</v>
      </c>
      <c r="AP745" s="55">
        <v>0.99946000000000002</v>
      </c>
      <c r="AQ745">
        <f t="shared" si="39"/>
        <v>3.27</v>
      </c>
      <c r="AR745">
        <f t="shared" si="38"/>
        <v>0.99946000000000002</v>
      </c>
    </row>
    <row r="746" spans="40:44" x14ac:dyDescent="0.35">
      <c r="AN746" t="s">
        <v>121</v>
      </c>
      <c r="AO746" t="s">
        <v>57</v>
      </c>
      <c r="AP746" s="55">
        <v>0.99948000000000004</v>
      </c>
      <c r="AQ746">
        <f t="shared" si="39"/>
        <v>3.28</v>
      </c>
      <c r="AR746">
        <f t="shared" si="38"/>
        <v>0.99948000000000004</v>
      </c>
    </row>
    <row r="747" spans="40:44" x14ac:dyDescent="0.35">
      <c r="AN747" t="s">
        <v>121</v>
      </c>
      <c r="AO747" t="s">
        <v>59</v>
      </c>
      <c r="AP747" s="55">
        <v>0.99950000000000006</v>
      </c>
      <c r="AQ747">
        <f t="shared" si="39"/>
        <v>3.29</v>
      </c>
      <c r="AR747">
        <f t="shared" si="38"/>
        <v>0.99950000000000006</v>
      </c>
    </row>
    <row r="748" spans="40:44" x14ac:dyDescent="0.35">
      <c r="AN748" t="s">
        <v>122</v>
      </c>
      <c r="AO748" t="s">
        <v>39</v>
      </c>
      <c r="AP748" s="55">
        <v>0.99951999999999996</v>
      </c>
      <c r="AQ748">
        <f t="shared" si="39"/>
        <v>3.3</v>
      </c>
      <c r="AR748">
        <f t="shared" si="38"/>
        <v>0.99951999999999996</v>
      </c>
    </row>
    <row r="749" spans="40:44" x14ac:dyDescent="0.35">
      <c r="AN749" t="s">
        <v>122</v>
      </c>
      <c r="AO749" t="s">
        <v>42</v>
      </c>
      <c r="AP749" s="55">
        <v>0.99953000000000003</v>
      </c>
      <c r="AQ749">
        <f t="shared" si="39"/>
        <v>3.31</v>
      </c>
      <c r="AR749">
        <f t="shared" si="38"/>
        <v>0.99953000000000003</v>
      </c>
    </row>
    <row r="750" spans="40:44" x14ac:dyDescent="0.35">
      <c r="AN750" t="s">
        <v>122</v>
      </c>
      <c r="AO750" t="s">
        <v>45</v>
      </c>
      <c r="AP750" s="55">
        <v>0.99955000000000005</v>
      </c>
      <c r="AQ750">
        <f t="shared" si="39"/>
        <v>3.32</v>
      </c>
      <c r="AR750">
        <f t="shared" si="38"/>
        <v>0.99955000000000005</v>
      </c>
    </row>
    <row r="751" spans="40:44" x14ac:dyDescent="0.35">
      <c r="AN751" t="s">
        <v>122</v>
      </c>
      <c r="AO751" t="s">
        <v>47</v>
      </c>
      <c r="AP751" s="55">
        <v>0.99956999999999996</v>
      </c>
      <c r="AQ751">
        <f t="shared" si="39"/>
        <v>3.33</v>
      </c>
      <c r="AR751">
        <f t="shared" si="38"/>
        <v>0.99956999999999996</v>
      </c>
    </row>
    <row r="752" spans="40:44" x14ac:dyDescent="0.35">
      <c r="AN752" t="s">
        <v>122</v>
      </c>
      <c r="AO752" t="s">
        <v>49</v>
      </c>
      <c r="AP752" s="55">
        <v>0.99958000000000002</v>
      </c>
      <c r="AQ752">
        <f t="shared" si="39"/>
        <v>3.34</v>
      </c>
      <c r="AR752">
        <f t="shared" si="38"/>
        <v>0.99958000000000002</v>
      </c>
    </row>
    <row r="753" spans="40:44" x14ac:dyDescent="0.35">
      <c r="AN753" t="s">
        <v>122</v>
      </c>
      <c r="AO753" t="s">
        <v>51</v>
      </c>
      <c r="AP753" s="55">
        <v>0.99960000000000004</v>
      </c>
      <c r="AQ753">
        <f t="shared" si="39"/>
        <v>3.35</v>
      </c>
      <c r="AR753">
        <f t="shared" si="38"/>
        <v>0.99960000000000004</v>
      </c>
    </row>
    <row r="754" spans="40:44" x14ac:dyDescent="0.35">
      <c r="AN754" t="s">
        <v>122</v>
      </c>
      <c r="AO754" t="s">
        <v>53</v>
      </c>
      <c r="AP754" s="55">
        <v>0.99961</v>
      </c>
      <c r="AQ754">
        <f t="shared" si="39"/>
        <v>3.36</v>
      </c>
      <c r="AR754">
        <f t="shared" si="38"/>
        <v>0.99961</v>
      </c>
    </row>
    <row r="755" spans="40:44" x14ac:dyDescent="0.35">
      <c r="AN755" t="s">
        <v>122</v>
      </c>
      <c r="AO755" t="s">
        <v>55</v>
      </c>
      <c r="AP755" s="55">
        <v>0.99961999999999995</v>
      </c>
      <c r="AQ755">
        <f t="shared" si="39"/>
        <v>3.37</v>
      </c>
      <c r="AR755">
        <f t="shared" si="38"/>
        <v>0.99961999999999995</v>
      </c>
    </row>
    <row r="756" spans="40:44" x14ac:dyDescent="0.35">
      <c r="AN756" t="s">
        <v>122</v>
      </c>
      <c r="AO756" t="s">
        <v>57</v>
      </c>
      <c r="AP756" s="55">
        <v>0.99963999999999997</v>
      </c>
      <c r="AQ756">
        <f t="shared" si="39"/>
        <v>3.38</v>
      </c>
      <c r="AR756">
        <f t="shared" si="38"/>
        <v>0.99963999999999997</v>
      </c>
    </row>
    <row r="757" spans="40:44" x14ac:dyDescent="0.35">
      <c r="AN757" t="s">
        <v>122</v>
      </c>
      <c r="AO757" t="s">
        <v>59</v>
      </c>
      <c r="AP757" s="55">
        <v>0.99965000000000004</v>
      </c>
      <c r="AQ757">
        <f t="shared" si="39"/>
        <v>3.39</v>
      </c>
      <c r="AR757">
        <f t="shared" si="38"/>
        <v>0.99965000000000004</v>
      </c>
    </row>
    <row r="758" spans="40:44" x14ac:dyDescent="0.35">
      <c r="AN758" t="s">
        <v>123</v>
      </c>
      <c r="AO758" t="s">
        <v>39</v>
      </c>
      <c r="AP758" s="55">
        <v>0.99965999999999999</v>
      </c>
      <c r="AQ758">
        <f t="shared" si="39"/>
        <v>3.4</v>
      </c>
      <c r="AR758">
        <f t="shared" si="38"/>
        <v>0.99965999999999999</v>
      </c>
    </row>
    <row r="759" spans="40:44" x14ac:dyDescent="0.35">
      <c r="AN759" t="s">
        <v>123</v>
      </c>
      <c r="AO759" t="s">
        <v>42</v>
      </c>
      <c r="AP759" s="55">
        <v>0.99968000000000001</v>
      </c>
      <c r="AQ759">
        <f t="shared" si="39"/>
        <v>3.41</v>
      </c>
      <c r="AR759">
        <f t="shared" si="38"/>
        <v>0.99968000000000001</v>
      </c>
    </row>
    <row r="760" spans="40:44" x14ac:dyDescent="0.35">
      <c r="AN760" t="s">
        <v>123</v>
      </c>
      <c r="AO760" t="s">
        <v>45</v>
      </c>
      <c r="AP760" s="55">
        <v>0.99968999999999997</v>
      </c>
      <c r="AQ760">
        <f t="shared" si="39"/>
        <v>3.42</v>
      </c>
      <c r="AR760">
        <f t="shared" si="38"/>
        <v>0.99968999999999997</v>
      </c>
    </row>
    <row r="761" spans="40:44" x14ac:dyDescent="0.35">
      <c r="AN761" t="s">
        <v>123</v>
      </c>
      <c r="AO761" t="s">
        <v>47</v>
      </c>
      <c r="AP761" s="55">
        <v>0.99970000000000003</v>
      </c>
      <c r="AQ761">
        <f t="shared" si="39"/>
        <v>3.43</v>
      </c>
      <c r="AR761">
        <f t="shared" si="38"/>
        <v>0.99970000000000003</v>
      </c>
    </row>
    <row r="762" spans="40:44" x14ac:dyDescent="0.35">
      <c r="AN762" t="s">
        <v>123</v>
      </c>
      <c r="AO762" t="s">
        <v>49</v>
      </c>
      <c r="AP762" s="55">
        <v>0.99970999999999999</v>
      </c>
      <c r="AQ762">
        <f t="shared" si="39"/>
        <v>3.44</v>
      </c>
      <c r="AR762">
        <f t="shared" si="38"/>
        <v>0.99970999999999999</v>
      </c>
    </row>
    <row r="763" spans="40:44" x14ac:dyDescent="0.35">
      <c r="AN763" t="s">
        <v>123</v>
      </c>
      <c r="AO763" t="s">
        <v>51</v>
      </c>
      <c r="AP763" s="55">
        <v>0.99972000000000005</v>
      </c>
      <c r="AQ763">
        <f t="shared" si="39"/>
        <v>3.45</v>
      </c>
      <c r="AR763">
        <f t="shared" si="38"/>
        <v>0.99972000000000005</v>
      </c>
    </row>
    <row r="764" spans="40:44" x14ac:dyDescent="0.35">
      <c r="AN764" t="s">
        <v>123</v>
      </c>
      <c r="AO764" t="s">
        <v>53</v>
      </c>
      <c r="AP764" s="55">
        <v>0.99973000000000001</v>
      </c>
      <c r="AQ764">
        <f t="shared" si="39"/>
        <v>3.46</v>
      </c>
      <c r="AR764">
        <f t="shared" si="38"/>
        <v>0.99973000000000001</v>
      </c>
    </row>
    <row r="765" spans="40:44" x14ac:dyDescent="0.35">
      <c r="AN765" t="s">
        <v>123</v>
      </c>
      <c r="AO765" t="s">
        <v>55</v>
      </c>
      <c r="AP765" s="55">
        <v>0.99973999999999996</v>
      </c>
      <c r="AQ765">
        <f t="shared" si="39"/>
        <v>3.47</v>
      </c>
      <c r="AR765">
        <f t="shared" si="38"/>
        <v>0.99973999999999996</v>
      </c>
    </row>
    <row r="766" spans="40:44" x14ac:dyDescent="0.35">
      <c r="AN766" t="s">
        <v>123</v>
      </c>
      <c r="AO766" t="s">
        <v>57</v>
      </c>
      <c r="AP766" s="55">
        <v>0.99975000000000003</v>
      </c>
      <c r="AQ766">
        <f t="shared" si="39"/>
        <v>3.48</v>
      </c>
      <c r="AR766">
        <f t="shared" si="38"/>
        <v>0.99975000000000003</v>
      </c>
    </row>
    <row r="767" spans="40:44" x14ac:dyDescent="0.35">
      <c r="AN767" t="s">
        <v>123</v>
      </c>
      <c r="AO767" t="s">
        <v>59</v>
      </c>
      <c r="AP767" s="55">
        <v>0.99975999999999998</v>
      </c>
      <c r="AQ767">
        <f t="shared" si="39"/>
        <v>3.49</v>
      </c>
      <c r="AR767">
        <f t="shared" si="38"/>
        <v>0.99975999999999998</v>
      </c>
    </row>
    <row r="768" spans="40:44" x14ac:dyDescent="0.35">
      <c r="AN768" t="s">
        <v>124</v>
      </c>
      <c r="AO768" t="s">
        <v>39</v>
      </c>
      <c r="AP768" s="55">
        <v>0.99977000000000005</v>
      </c>
      <c r="AQ768">
        <f t="shared" si="39"/>
        <v>3.5</v>
      </c>
      <c r="AR768">
        <f t="shared" si="38"/>
        <v>0.99977000000000005</v>
      </c>
    </row>
    <row r="769" spans="40:44" x14ac:dyDescent="0.35">
      <c r="AN769" t="s">
        <v>124</v>
      </c>
      <c r="AO769" t="s">
        <v>42</v>
      </c>
      <c r="AP769" s="55">
        <v>0.99978</v>
      </c>
      <c r="AQ769">
        <f t="shared" si="39"/>
        <v>3.51</v>
      </c>
      <c r="AR769">
        <f t="shared" si="38"/>
        <v>0.99978</v>
      </c>
    </row>
    <row r="770" spans="40:44" x14ac:dyDescent="0.35">
      <c r="AN770" t="s">
        <v>124</v>
      </c>
      <c r="AO770" t="s">
        <v>45</v>
      </c>
      <c r="AP770" s="55">
        <v>0.99978</v>
      </c>
      <c r="AQ770">
        <f t="shared" si="39"/>
        <v>3.52</v>
      </c>
      <c r="AR770">
        <f t="shared" si="38"/>
        <v>0.99978</v>
      </c>
    </row>
    <row r="771" spans="40:44" x14ac:dyDescent="0.35">
      <c r="AN771" t="s">
        <v>124</v>
      </c>
      <c r="AO771" t="s">
        <v>47</v>
      </c>
      <c r="AP771" s="55">
        <v>0.99978999999999996</v>
      </c>
      <c r="AQ771">
        <f t="shared" si="39"/>
        <v>3.53</v>
      </c>
      <c r="AR771">
        <f t="shared" si="38"/>
        <v>0.99978999999999996</v>
      </c>
    </row>
    <row r="772" spans="40:44" x14ac:dyDescent="0.35">
      <c r="AN772" t="s">
        <v>124</v>
      </c>
      <c r="AO772" t="s">
        <v>49</v>
      </c>
      <c r="AP772" s="55">
        <v>0.99980000000000002</v>
      </c>
      <c r="AQ772">
        <f t="shared" si="39"/>
        <v>3.54</v>
      </c>
      <c r="AR772">
        <f t="shared" si="38"/>
        <v>0.99980000000000002</v>
      </c>
    </row>
    <row r="773" spans="40:44" x14ac:dyDescent="0.35">
      <c r="AN773" t="s">
        <v>124</v>
      </c>
      <c r="AO773" t="s">
        <v>51</v>
      </c>
      <c r="AP773" s="55">
        <v>0.99980999999999998</v>
      </c>
      <c r="AQ773">
        <f t="shared" si="39"/>
        <v>3.55</v>
      </c>
      <c r="AR773">
        <f t="shared" si="38"/>
        <v>0.99980999999999998</v>
      </c>
    </row>
    <row r="774" spans="40:44" x14ac:dyDescent="0.35">
      <c r="AN774" t="s">
        <v>124</v>
      </c>
      <c r="AO774" t="s">
        <v>53</v>
      </c>
      <c r="AP774" s="55">
        <v>0.99980999999999998</v>
      </c>
      <c r="AQ774">
        <f t="shared" si="39"/>
        <v>3.56</v>
      </c>
      <c r="AR774">
        <f t="shared" si="38"/>
        <v>0.99980999999999998</v>
      </c>
    </row>
    <row r="775" spans="40:44" x14ac:dyDescent="0.35">
      <c r="AN775" t="s">
        <v>124</v>
      </c>
      <c r="AO775" t="s">
        <v>55</v>
      </c>
      <c r="AP775" s="55">
        <v>0.99982000000000004</v>
      </c>
      <c r="AQ775">
        <f t="shared" si="39"/>
        <v>3.57</v>
      </c>
      <c r="AR775">
        <f t="shared" si="38"/>
        <v>0.99982000000000004</v>
      </c>
    </row>
    <row r="776" spans="40:44" x14ac:dyDescent="0.35">
      <c r="AN776" t="s">
        <v>124</v>
      </c>
      <c r="AO776" t="s">
        <v>57</v>
      </c>
      <c r="AP776" s="55">
        <v>0.99983</v>
      </c>
      <c r="AQ776">
        <f t="shared" si="39"/>
        <v>3.58</v>
      </c>
      <c r="AR776">
        <f t="shared" si="38"/>
        <v>0.99983</v>
      </c>
    </row>
    <row r="777" spans="40:44" x14ac:dyDescent="0.35">
      <c r="AN777" t="s">
        <v>124</v>
      </c>
      <c r="AO777" t="s">
        <v>59</v>
      </c>
      <c r="AP777" s="55">
        <v>0.99983</v>
      </c>
      <c r="AQ777">
        <f t="shared" si="39"/>
        <v>3.59</v>
      </c>
      <c r="AR777">
        <f t="shared" si="38"/>
        <v>0.99983</v>
      </c>
    </row>
    <row r="778" spans="40:44" x14ac:dyDescent="0.35">
      <c r="AN778" t="s">
        <v>125</v>
      </c>
      <c r="AO778" t="s">
        <v>39</v>
      </c>
      <c r="AP778" s="55">
        <v>0.99983999999999995</v>
      </c>
      <c r="AQ778">
        <f t="shared" si="39"/>
        <v>3.6</v>
      </c>
      <c r="AR778">
        <f t="shared" si="38"/>
        <v>0.99983999999999995</v>
      </c>
    </row>
    <row r="779" spans="40:44" x14ac:dyDescent="0.35">
      <c r="AN779" t="s">
        <v>125</v>
      </c>
      <c r="AO779" t="s">
        <v>42</v>
      </c>
      <c r="AP779" s="55">
        <v>0.99985000000000002</v>
      </c>
      <c r="AQ779">
        <f t="shared" si="39"/>
        <v>3.61</v>
      </c>
      <c r="AR779">
        <f t="shared" si="38"/>
        <v>0.99985000000000002</v>
      </c>
    </row>
    <row r="780" spans="40:44" x14ac:dyDescent="0.35">
      <c r="AN780" t="s">
        <v>125</v>
      </c>
      <c r="AO780" t="s">
        <v>45</v>
      </c>
      <c r="AP780" s="55">
        <v>0.99985000000000002</v>
      </c>
      <c r="AQ780">
        <f t="shared" si="39"/>
        <v>3.62</v>
      </c>
      <c r="AR780">
        <f t="shared" si="38"/>
        <v>0.99985000000000002</v>
      </c>
    </row>
    <row r="781" spans="40:44" x14ac:dyDescent="0.35">
      <c r="AN781" t="s">
        <v>125</v>
      </c>
      <c r="AO781" t="s">
        <v>47</v>
      </c>
      <c r="AP781" s="55">
        <v>0.99985999999999997</v>
      </c>
      <c r="AQ781">
        <f t="shared" si="39"/>
        <v>3.63</v>
      </c>
      <c r="AR781">
        <f t="shared" si="38"/>
        <v>0.99985999999999997</v>
      </c>
    </row>
    <row r="782" spans="40:44" x14ac:dyDescent="0.35">
      <c r="AN782" t="s">
        <v>125</v>
      </c>
      <c r="AO782" t="s">
        <v>49</v>
      </c>
      <c r="AP782" s="55">
        <v>0.99985999999999997</v>
      </c>
      <c r="AQ782">
        <f t="shared" si="39"/>
        <v>3.64</v>
      </c>
      <c r="AR782">
        <f t="shared" si="38"/>
        <v>0.99985999999999997</v>
      </c>
    </row>
    <row r="783" spans="40:44" x14ac:dyDescent="0.35">
      <c r="AN783" t="s">
        <v>125</v>
      </c>
      <c r="AO783" t="s">
        <v>51</v>
      </c>
      <c r="AP783" s="55">
        <v>0.99987000000000004</v>
      </c>
      <c r="AQ783">
        <f t="shared" si="39"/>
        <v>3.65</v>
      </c>
      <c r="AR783">
        <f t="shared" si="38"/>
        <v>0.99987000000000004</v>
      </c>
    </row>
    <row r="784" spans="40:44" x14ac:dyDescent="0.35">
      <c r="AN784" t="s">
        <v>125</v>
      </c>
      <c r="AO784" t="s">
        <v>53</v>
      </c>
      <c r="AP784" s="55">
        <v>0.99987000000000004</v>
      </c>
      <c r="AQ784">
        <f t="shared" si="39"/>
        <v>3.66</v>
      </c>
      <c r="AR784">
        <f t="shared" si="38"/>
        <v>0.99987000000000004</v>
      </c>
    </row>
    <row r="785" spans="40:44" x14ac:dyDescent="0.35">
      <c r="AN785" t="s">
        <v>125</v>
      </c>
      <c r="AO785" t="s">
        <v>55</v>
      </c>
      <c r="AP785" s="55">
        <v>0.99987999999999999</v>
      </c>
      <c r="AQ785">
        <f t="shared" si="39"/>
        <v>3.67</v>
      </c>
      <c r="AR785">
        <f t="shared" si="38"/>
        <v>0.99987999999999999</v>
      </c>
    </row>
    <row r="786" spans="40:44" x14ac:dyDescent="0.35">
      <c r="AN786" t="s">
        <v>125</v>
      </c>
      <c r="AO786" t="s">
        <v>57</v>
      </c>
      <c r="AP786" s="55">
        <v>0.99987999999999999</v>
      </c>
      <c r="AQ786">
        <f t="shared" si="39"/>
        <v>3.68</v>
      </c>
      <c r="AR786">
        <f t="shared" si="38"/>
        <v>0.99987999999999999</v>
      </c>
    </row>
    <row r="787" spans="40:44" x14ac:dyDescent="0.35">
      <c r="AN787" t="s">
        <v>125</v>
      </c>
      <c r="AO787" t="s">
        <v>59</v>
      </c>
      <c r="AP787" s="55">
        <v>0.99988999999999995</v>
      </c>
      <c r="AQ787">
        <f t="shared" si="39"/>
        <v>3.69</v>
      </c>
      <c r="AR787">
        <f t="shared" si="38"/>
        <v>0.99988999999999995</v>
      </c>
    </row>
    <row r="788" spans="40:44" x14ac:dyDescent="0.35">
      <c r="AN788" t="s">
        <v>126</v>
      </c>
      <c r="AO788" t="s">
        <v>39</v>
      </c>
      <c r="AP788" s="55">
        <v>0.99988999999999995</v>
      </c>
      <c r="AQ788">
        <f t="shared" si="39"/>
        <v>3.7</v>
      </c>
      <c r="AR788">
        <f t="shared" si="38"/>
        <v>0.99988999999999995</v>
      </c>
    </row>
    <row r="789" spans="40:44" x14ac:dyDescent="0.35">
      <c r="AN789" t="s">
        <v>126</v>
      </c>
      <c r="AO789" t="s">
        <v>42</v>
      </c>
      <c r="AP789" s="55">
        <v>0.99990000000000001</v>
      </c>
      <c r="AQ789">
        <f t="shared" si="39"/>
        <v>3.71</v>
      </c>
      <c r="AR789">
        <f t="shared" si="38"/>
        <v>0.99990000000000001</v>
      </c>
    </row>
    <row r="790" spans="40:44" x14ac:dyDescent="0.35">
      <c r="AN790" t="s">
        <v>126</v>
      </c>
      <c r="AO790" t="s">
        <v>45</v>
      </c>
      <c r="AP790" s="55">
        <v>0.99990000000000001</v>
      </c>
      <c r="AQ790">
        <f t="shared" si="39"/>
        <v>3.72</v>
      </c>
      <c r="AR790">
        <f t="shared" si="38"/>
        <v>0.99990000000000001</v>
      </c>
    </row>
    <row r="791" spans="40:44" x14ac:dyDescent="0.35">
      <c r="AN791" t="s">
        <v>126</v>
      </c>
      <c r="AO791" t="s">
        <v>47</v>
      </c>
      <c r="AP791" s="55">
        <v>0.99990000000000001</v>
      </c>
      <c r="AQ791">
        <f t="shared" si="39"/>
        <v>3.73</v>
      </c>
      <c r="AR791">
        <f t="shared" si="38"/>
        <v>0.99990000000000001</v>
      </c>
    </row>
    <row r="792" spans="40:44" x14ac:dyDescent="0.35">
      <c r="AN792" t="s">
        <v>126</v>
      </c>
      <c r="AO792" t="s">
        <v>49</v>
      </c>
      <c r="AP792" s="55">
        <v>0.99990999999999997</v>
      </c>
      <c r="AQ792">
        <f t="shared" si="39"/>
        <v>3.74</v>
      </c>
      <c r="AR792">
        <f t="shared" si="38"/>
        <v>0.99990999999999997</v>
      </c>
    </row>
    <row r="793" spans="40:44" x14ac:dyDescent="0.35">
      <c r="AN793" t="s">
        <v>126</v>
      </c>
      <c r="AO793" t="s">
        <v>51</v>
      </c>
      <c r="AP793" s="55">
        <v>0.99990999999999997</v>
      </c>
      <c r="AQ793">
        <f t="shared" si="39"/>
        <v>3.75</v>
      </c>
      <c r="AR793">
        <f t="shared" si="38"/>
        <v>0.99990999999999997</v>
      </c>
    </row>
    <row r="794" spans="40:44" x14ac:dyDescent="0.35">
      <c r="AN794" t="s">
        <v>126</v>
      </c>
      <c r="AO794" t="s">
        <v>53</v>
      </c>
      <c r="AP794" s="55">
        <v>0.99992000000000003</v>
      </c>
      <c r="AQ794">
        <f t="shared" si="39"/>
        <v>3.76</v>
      </c>
      <c r="AR794">
        <f t="shared" si="38"/>
        <v>0.99992000000000003</v>
      </c>
    </row>
    <row r="795" spans="40:44" x14ac:dyDescent="0.35">
      <c r="AN795" t="s">
        <v>126</v>
      </c>
      <c r="AO795" t="s">
        <v>55</v>
      </c>
      <c r="AP795" s="55">
        <v>0.99992000000000003</v>
      </c>
      <c r="AQ795">
        <f t="shared" si="39"/>
        <v>3.77</v>
      </c>
      <c r="AR795">
        <f t="shared" si="38"/>
        <v>0.99992000000000003</v>
      </c>
    </row>
    <row r="796" spans="40:44" x14ac:dyDescent="0.35">
      <c r="AN796" t="s">
        <v>126</v>
      </c>
      <c r="AO796" t="s">
        <v>57</v>
      </c>
      <c r="AP796" s="55">
        <v>0.99992000000000003</v>
      </c>
      <c r="AQ796">
        <f t="shared" si="39"/>
        <v>3.78</v>
      </c>
      <c r="AR796">
        <f t="shared" si="38"/>
        <v>0.99992000000000003</v>
      </c>
    </row>
    <row r="797" spans="40:44" x14ac:dyDescent="0.35">
      <c r="AN797" t="s">
        <v>126</v>
      </c>
      <c r="AO797" t="s">
        <v>59</v>
      </c>
      <c r="AP797" s="55">
        <v>0.99992000000000003</v>
      </c>
      <c r="AQ797">
        <f t="shared" si="39"/>
        <v>3.79</v>
      </c>
      <c r="AR797">
        <f t="shared" si="38"/>
        <v>0.99992000000000003</v>
      </c>
    </row>
    <row r="798" spans="40:44" x14ac:dyDescent="0.35">
      <c r="AN798" t="s">
        <v>127</v>
      </c>
      <c r="AO798" t="s">
        <v>39</v>
      </c>
      <c r="AP798" s="55">
        <v>0.99992999999999999</v>
      </c>
      <c r="AQ798">
        <f t="shared" si="39"/>
        <v>3.8</v>
      </c>
      <c r="AR798">
        <f t="shared" si="38"/>
        <v>0.99992999999999999</v>
      </c>
    </row>
    <row r="799" spans="40:44" x14ac:dyDescent="0.35">
      <c r="AN799" t="s">
        <v>127</v>
      </c>
      <c r="AO799" t="s">
        <v>42</v>
      </c>
      <c r="AP799" s="55">
        <v>0.99992999999999999</v>
      </c>
      <c r="AQ799">
        <f t="shared" si="39"/>
        <v>3.81</v>
      </c>
      <c r="AR799">
        <f t="shared" si="38"/>
        <v>0.99992999999999999</v>
      </c>
    </row>
    <row r="800" spans="40:44" x14ac:dyDescent="0.35">
      <c r="AN800" t="s">
        <v>127</v>
      </c>
      <c r="AO800" t="s">
        <v>45</v>
      </c>
      <c r="AP800" s="55">
        <v>0.99992999999999999</v>
      </c>
      <c r="AQ800">
        <f t="shared" si="39"/>
        <v>3.82</v>
      </c>
      <c r="AR800">
        <f t="shared" si="38"/>
        <v>0.99992999999999999</v>
      </c>
    </row>
    <row r="801" spans="40:44" x14ac:dyDescent="0.35">
      <c r="AN801" t="s">
        <v>127</v>
      </c>
      <c r="AO801" t="s">
        <v>47</v>
      </c>
      <c r="AP801" s="55">
        <v>0.99994000000000005</v>
      </c>
      <c r="AQ801">
        <f t="shared" si="39"/>
        <v>3.83</v>
      </c>
      <c r="AR801">
        <f t="shared" si="38"/>
        <v>0.99994000000000005</v>
      </c>
    </row>
    <row r="802" spans="40:44" x14ac:dyDescent="0.35">
      <c r="AN802" t="s">
        <v>127</v>
      </c>
      <c r="AO802" t="s">
        <v>49</v>
      </c>
      <c r="AP802" s="55">
        <v>0.99994000000000005</v>
      </c>
      <c r="AQ802">
        <f t="shared" si="39"/>
        <v>3.84</v>
      </c>
      <c r="AR802">
        <f t="shared" ref="AR802:AR827" si="40">AP802</f>
        <v>0.99994000000000005</v>
      </c>
    </row>
    <row r="803" spans="40:44" x14ac:dyDescent="0.35">
      <c r="AN803" t="s">
        <v>127</v>
      </c>
      <c r="AO803" t="s">
        <v>51</v>
      </c>
      <c r="AP803" s="55">
        <v>0.99994000000000005</v>
      </c>
      <c r="AQ803">
        <f t="shared" si="39"/>
        <v>3.85</v>
      </c>
      <c r="AR803">
        <f t="shared" si="40"/>
        <v>0.99994000000000005</v>
      </c>
    </row>
    <row r="804" spans="40:44" x14ac:dyDescent="0.35">
      <c r="AN804" t="s">
        <v>127</v>
      </c>
      <c r="AO804" t="s">
        <v>53</v>
      </c>
      <c r="AP804" s="55">
        <v>0.99994000000000005</v>
      </c>
      <c r="AQ804">
        <f t="shared" ref="AQ804:AQ827" si="41">ROUND(AQ803+0.01,2)</f>
        <v>3.86</v>
      </c>
      <c r="AR804">
        <f t="shared" si="40"/>
        <v>0.99994000000000005</v>
      </c>
    </row>
    <row r="805" spans="40:44" x14ac:dyDescent="0.35">
      <c r="AN805" t="s">
        <v>127</v>
      </c>
      <c r="AO805" t="s">
        <v>55</v>
      </c>
      <c r="AP805" s="55">
        <v>0.99995000000000001</v>
      </c>
      <c r="AQ805">
        <f t="shared" si="41"/>
        <v>3.87</v>
      </c>
      <c r="AR805">
        <f t="shared" si="40"/>
        <v>0.99995000000000001</v>
      </c>
    </row>
    <row r="806" spans="40:44" x14ac:dyDescent="0.35">
      <c r="AN806" t="s">
        <v>127</v>
      </c>
      <c r="AO806" t="s">
        <v>57</v>
      </c>
      <c r="AP806" s="55">
        <v>0.99995000000000001</v>
      </c>
      <c r="AQ806">
        <f t="shared" si="41"/>
        <v>3.88</v>
      </c>
      <c r="AR806">
        <f t="shared" si="40"/>
        <v>0.99995000000000001</v>
      </c>
    </row>
    <row r="807" spans="40:44" x14ac:dyDescent="0.35">
      <c r="AN807" t="s">
        <v>127</v>
      </c>
      <c r="AO807" t="s">
        <v>59</v>
      </c>
      <c r="AP807" s="55">
        <v>0.99995000000000001</v>
      </c>
      <c r="AQ807">
        <f t="shared" si="41"/>
        <v>3.89</v>
      </c>
      <c r="AR807">
        <f t="shared" si="40"/>
        <v>0.99995000000000001</v>
      </c>
    </row>
    <row r="808" spans="40:44" x14ac:dyDescent="0.35">
      <c r="AN808" t="s">
        <v>128</v>
      </c>
      <c r="AO808" t="s">
        <v>39</v>
      </c>
      <c r="AP808" s="55">
        <v>0.99995000000000001</v>
      </c>
      <c r="AQ808">
        <f t="shared" si="41"/>
        <v>3.9</v>
      </c>
      <c r="AR808">
        <f t="shared" si="40"/>
        <v>0.99995000000000001</v>
      </c>
    </row>
    <row r="809" spans="40:44" x14ac:dyDescent="0.35">
      <c r="AN809" t="s">
        <v>128</v>
      </c>
      <c r="AO809" t="s">
        <v>42</v>
      </c>
      <c r="AP809" s="55">
        <v>0.99995000000000001</v>
      </c>
      <c r="AQ809">
        <f t="shared" si="41"/>
        <v>3.91</v>
      </c>
      <c r="AR809">
        <f t="shared" si="40"/>
        <v>0.99995000000000001</v>
      </c>
    </row>
    <row r="810" spans="40:44" x14ac:dyDescent="0.35">
      <c r="AN810" t="s">
        <v>128</v>
      </c>
      <c r="AO810" t="s">
        <v>45</v>
      </c>
      <c r="AP810" s="55">
        <v>0.99995999999999996</v>
      </c>
      <c r="AQ810">
        <f t="shared" si="41"/>
        <v>3.92</v>
      </c>
      <c r="AR810">
        <f t="shared" si="40"/>
        <v>0.99995999999999996</v>
      </c>
    </row>
    <row r="811" spans="40:44" x14ac:dyDescent="0.35">
      <c r="AN811" t="s">
        <v>128</v>
      </c>
      <c r="AO811" t="s">
        <v>47</v>
      </c>
      <c r="AP811" s="55">
        <v>0.99995999999999996</v>
      </c>
      <c r="AQ811">
        <f t="shared" si="41"/>
        <v>3.93</v>
      </c>
      <c r="AR811">
        <f t="shared" si="40"/>
        <v>0.99995999999999996</v>
      </c>
    </row>
    <row r="812" spans="40:44" x14ac:dyDescent="0.35">
      <c r="AN812" t="s">
        <v>128</v>
      </c>
      <c r="AO812" t="s">
        <v>49</v>
      </c>
      <c r="AP812" s="55">
        <v>0.99995999999999996</v>
      </c>
      <c r="AQ812">
        <f t="shared" si="41"/>
        <v>3.94</v>
      </c>
      <c r="AR812">
        <f t="shared" si="40"/>
        <v>0.99995999999999996</v>
      </c>
    </row>
    <row r="813" spans="40:44" x14ac:dyDescent="0.35">
      <c r="AN813" t="s">
        <v>128</v>
      </c>
      <c r="AO813" t="s">
        <v>51</v>
      </c>
      <c r="AP813" s="55">
        <v>0.99995999999999996</v>
      </c>
      <c r="AQ813">
        <f t="shared" si="41"/>
        <v>3.95</v>
      </c>
      <c r="AR813">
        <f t="shared" si="40"/>
        <v>0.99995999999999996</v>
      </c>
    </row>
    <row r="814" spans="40:44" x14ac:dyDescent="0.35">
      <c r="AN814" t="s">
        <v>128</v>
      </c>
      <c r="AO814" t="s">
        <v>53</v>
      </c>
      <c r="AP814" s="55">
        <v>0.99995999999999996</v>
      </c>
      <c r="AQ814">
        <f t="shared" si="41"/>
        <v>3.96</v>
      </c>
      <c r="AR814">
        <f t="shared" si="40"/>
        <v>0.99995999999999996</v>
      </c>
    </row>
    <row r="815" spans="40:44" x14ac:dyDescent="0.35">
      <c r="AN815" t="s">
        <v>128</v>
      </c>
      <c r="AO815" t="s">
        <v>55</v>
      </c>
      <c r="AP815" s="55">
        <v>0.99995999999999996</v>
      </c>
      <c r="AQ815">
        <f t="shared" si="41"/>
        <v>3.97</v>
      </c>
      <c r="AR815">
        <f t="shared" si="40"/>
        <v>0.99995999999999996</v>
      </c>
    </row>
    <row r="816" spans="40:44" x14ac:dyDescent="0.35">
      <c r="AN816" t="s">
        <v>128</v>
      </c>
      <c r="AO816" t="s">
        <v>57</v>
      </c>
      <c r="AP816" s="55">
        <v>0.99997000000000003</v>
      </c>
      <c r="AQ816">
        <f t="shared" si="41"/>
        <v>3.98</v>
      </c>
      <c r="AR816">
        <f t="shared" si="40"/>
        <v>0.99997000000000003</v>
      </c>
    </row>
    <row r="817" spans="40:44" x14ac:dyDescent="0.35">
      <c r="AN817" t="s">
        <v>128</v>
      </c>
      <c r="AO817" t="s">
        <v>59</v>
      </c>
      <c r="AP817" s="55">
        <v>0.99997000000000003</v>
      </c>
      <c r="AQ817">
        <f t="shared" si="41"/>
        <v>3.99</v>
      </c>
      <c r="AR817">
        <f t="shared" si="40"/>
        <v>0.99997000000000003</v>
      </c>
    </row>
    <row r="818" spans="40:44" x14ac:dyDescent="0.35">
      <c r="AN818" t="s">
        <v>129</v>
      </c>
      <c r="AO818" t="s">
        <v>39</v>
      </c>
      <c r="AP818" s="55">
        <v>0.99997000000000003</v>
      </c>
      <c r="AQ818">
        <f t="shared" si="41"/>
        <v>4</v>
      </c>
      <c r="AR818">
        <f t="shared" si="40"/>
        <v>0.99997000000000003</v>
      </c>
    </row>
    <row r="819" spans="40:44" x14ac:dyDescent="0.35">
      <c r="AN819" t="s">
        <v>129</v>
      </c>
      <c r="AO819" t="s">
        <v>42</v>
      </c>
      <c r="AP819" s="55">
        <v>0.99997000000000003</v>
      </c>
      <c r="AQ819">
        <f t="shared" si="41"/>
        <v>4.01</v>
      </c>
      <c r="AR819">
        <f t="shared" si="40"/>
        <v>0.99997000000000003</v>
      </c>
    </row>
    <row r="820" spans="40:44" x14ac:dyDescent="0.35">
      <c r="AN820" t="s">
        <v>129</v>
      </c>
      <c r="AO820" t="s">
        <v>45</v>
      </c>
      <c r="AP820" s="55">
        <v>0.99997000000000003</v>
      </c>
      <c r="AQ820">
        <f t="shared" si="41"/>
        <v>4.0199999999999996</v>
      </c>
      <c r="AR820">
        <f t="shared" si="40"/>
        <v>0.99997000000000003</v>
      </c>
    </row>
    <row r="821" spans="40:44" x14ac:dyDescent="0.35">
      <c r="AN821" t="s">
        <v>129</v>
      </c>
      <c r="AO821" t="s">
        <v>47</v>
      </c>
      <c r="AP821" s="55">
        <v>0.99997000000000003</v>
      </c>
      <c r="AQ821">
        <f t="shared" si="41"/>
        <v>4.03</v>
      </c>
      <c r="AR821">
        <f t="shared" si="40"/>
        <v>0.99997000000000003</v>
      </c>
    </row>
    <row r="822" spans="40:44" x14ac:dyDescent="0.35">
      <c r="AN822" t="s">
        <v>129</v>
      </c>
      <c r="AO822" t="s">
        <v>49</v>
      </c>
      <c r="AP822" s="55">
        <v>0.99997000000000003</v>
      </c>
      <c r="AQ822">
        <f t="shared" si="41"/>
        <v>4.04</v>
      </c>
      <c r="AR822">
        <f t="shared" si="40"/>
        <v>0.99997000000000003</v>
      </c>
    </row>
    <row r="823" spans="40:44" x14ac:dyDescent="0.35">
      <c r="AN823" t="s">
        <v>129</v>
      </c>
      <c r="AO823" t="s">
        <v>51</v>
      </c>
      <c r="AP823" s="55">
        <v>0.99997000000000003</v>
      </c>
      <c r="AQ823">
        <f t="shared" si="41"/>
        <v>4.05</v>
      </c>
      <c r="AR823">
        <f t="shared" si="40"/>
        <v>0.99997000000000003</v>
      </c>
    </row>
    <row r="824" spans="40:44" x14ac:dyDescent="0.35">
      <c r="AN824" t="s">
        <v>129</v>
      </c>
      <c r="AO824" t="s">
        <v>53</v>
      </c>
      <c r="AP824" s="55">
        <v>0.99997999999999998</v>
      </c>
      <c r="AQ824">
        <f t="shared" si="41"/>
        <v>4.0599999999999996</v>
      </c>
      <c r="AR824">
        <f t="shared" si="40"/>
        <v>0.99997999999999998</v>
      </c>
    </row>
    <row r="825" spans="40:44" x14ac:dyDescent="0.35">
      <c r="AN825" t="s">
        <v>129</v>
      </c>
      <c r="AO825" t="s">
        <v>55</v>
      </c>
      <c r="AP825" s="55">
        <v>0.99997999999999998</v>
      </c>
      <c r="AQ825">
        <f t="shared" si="41"/>
        <v>4.07</v>
      </c>
      <c r="AR825">
        <f t="shared" si="40"/>
        <v>0.99997999999999998</v>
      </c>
    </row>
    <row r="826" spans="40:44" x14ac:dyDescent="0.35">
      <c r="AN826" t="s">
        <v>129</v>
      </c>
      <c r="AO826" t="s">
        <v>57</v>
      </c>
      <c r="AP826" s="55">
        <v>0.99997999999999998</v>
      </c>
      <c r="AQ826">
        <f t="shared" si="41"/>
        <v>4.08</v>
      </c>
      <c r="AR826">
        <f t="shared" si="40"/>
        <v>0.99997999999999998</v>
      </c>
    </row>
    <row r="827" spans="40:44" x14ac:dyDescent="0.35">
      <c r="AN827" t="s">
        <v>129</v>
      </c>
      <c r="AO827" t="s">
        <v>59</v>
      </c>
      <c r="AP827" s="55">
        <v>0.99997999999999998</v>
      </c>
      <c r="AQ827">
        <f t="shared" si="41"/>
        <v>4.09</v>
      </c>
      <c r="AR827">
        <f t="shared" si="40"/>
        <v>0.99997999999999998</v>
      </c>
    </row>
    <row r="828" spans="40:44" x14ac:dyDescent="0.35">
      <c r="AN828" t="s">
        <v>130</v>
      </c>
      <c r="AP828" s="55">
        <v>0.5</v>
      </c>
    </row>
    <row r="829" spans="40:44" x14ac:dyDescent="0.35">
      <c r="AN829" t="s">
        <v>131</v>
      </c>
      <c r="AP829" s="55">
        <v>0.49999999999999989</v>
      </c>
    </row>
    <row r="830" spans="40:44" x14ac:dyDescent="0.35">
      <c r="AN830" t="s">
        <v>132</v>
      </c>
      <c r="AP830" s="55">
        <v>0.49999999999999989</v>
      </c>
    </row>
    <row r="831" spans="40:44" x14ac:dyDescent="0.35">
      <c r="AN831" t="s">
        <v>133</v>
      </c>
      <c r="AP831" s="55">
        <v>0.49999999999999983</v>
      </c>
    </row>
    <row r="832" spans="40:44" x14ac:dyDescent="0.35">
      <c r="AN832" t="s">
        <v>134</v>
      </c>
      <c r="AP832" s="55">
        <v>0.50000000000000011</v>
      </c>
    </row>
    <row r="833" spans="40:42" x14ac:dyDescent="0.35">
      <c r="AN833" t="s">
        <v>135</v>
      </c>
      <c r="AP833" s="55">
        <v>0.5</v>
      </c>
    </row>
    <row r="834" spans="40:42" x14ac:dyDescent="0.35">
      <c r="AN834" t="s">
        <v>136</v>
      </c>
      <c r="AP834" s="55">
        <v>0.50000048780487805</v>
      </c>
    </row>
    <row r="835" spans="40:42" x14ac:dyDescent="0.35">
      <c r="AN835" t="s">
        <v>137</v>
      </c>
      <c r="AP835" s="55">
        <v>0.5</v>
      </c>
    </row>
    <row r="836" spans="40:42" x14ac:dyDescent="0.35">
      <c r="AN836" t="s">
        <v>138</v>
      </c>
      <c r="AP836" s="55">
        <v>0.5</v>
      </c>
    </row>
    <row r="837" spans="40:42" x14ac:dyDescent="0.35">
      <c r="AN837" t="s">
        <v>139</v>
      </c>
      <c r="AP837" s="55">
        <v>0.50000000000000011</v>
      </c>
    </row>
  </sheetData>
  <pageMargins left="0.7" right="0.7" top="0.75" bottom="0.75" header="0.3" footer="0.3"/>
  <pageSetup paperSize="9"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Generellt uppdragsdokument" ma:contentTypeID="0x010100C1A5C69F58C3E5498C0CD52D7052DE1501002D09CB43FC848B48AB0F976E8FB52353" ma:contentTypeVersion="66" ma:contentTypeDescription="Dokument som inte tillhör någon specifik grupp. Innehåller minsta gemensamma nämnare vad det gäller metadata." ma:contentTypeScope="" ma:versionID="b063d59362f91e4f7c287c61dba20642">
  <xsd:schema xmlns:xsd="http://www.w3.org/2001/XMLSchema" xmlns:xs="http://www.w3.org/2001/XMLSchema" xmlns:p="http://schemas.microsoft.com/office/2006/metadata/properties" xmlns:ns2="96df7fee-69bd-4afa-ab34-9e51a881c80b" xmlns:ns3="c62adb88-9880-4723-94a0-24fe79312ec0" xmlns:ns4="5695e772-35e9-41a6-950d-5c2bba15a01b" xmlns:ns5="b3ef3f91-abc9-485a-9552-427bee0913c4" targetNamespace="http://schemas.microsoft.com/office/2006/metadata/properties" ma:root="true" ma:fieldsID="451d539ef7bbd6e26289eda93a312952" ns2:_="" ns3:_="" ns4:_="" ns5:_="">
    <xsd:import namespace="96df7fee-69bd-4afa-ab34-9e51a881c80b"/>
    <xsd:import namespace="c62adb88-9880-4723-94a0-24fe79312ec0"/>
    <xsd:import namespace="5695e772-35e9-41a6-950d-5c2bba15a01b"/>
    <xsd:import namespace="b3ef3f91-abc9-485a-9552-427bee0913c4"/>
    <xsd:element name="properties">
      <xsd:complexType>
        <xsd:sequence>
          <xsd:element name="documentManagement">
            <xsd:complexType>
              <xsd:all>
                <xsd:element ref="ns2:updr_Datering" minOccurs="0"/>
                <xsd:element ref="ns2:tyr_Ombud" minOccurs="0"/>
                <xsd:element ref="ns2:tyr_Status" minOccurs="0"/>
                <xsd:element ref="ns2:tyr_Startdatum" minOccurs="0"/>
                <xsd:element ref="ns2:tyr_Slutdatum" minOccurs="0"/>
                <xsd:element ref="ns2:tyr_Kund" minOccurs="0"/>
                <xsd:element ref="ns2:tyr_Kundnr" minOccurs="0"/>
                <xsd:element ref="ns2:tyr_Kundens_kontaktperson" minOccurs="0"/>
                <xsd:element ref="ns2:tyr_Uppdragsnr" minOccurs="0"/>
                <xsd:element ref="ns3:TaxCatchAll" minOccurs="0"/>
                <xsd:element ref="ns3:TaxCatchAllLabel" minOccurs="0"/>
                <xsd:element ref="ns2:tyr_Beskrivning" minOccurs="0"/>
                <xsd:element ref="ns3:TaxKeywordTaxHTField" minOccurs="0"/>
                <xsd:element ref="ns2:tyr_Uppdragsnamn" minOccurs="0"/>
                <xsd:element ref="ns2:tyr_Säkerhetsklass" minOccurs="0"/>
                <xsd:element ref="ns4:_dlc_DocIdPersistId" minOccurs="0"/>
                <xsd:element ref="ns4:_dlc_DocIdUrl" minOccurs="0"/>
                <xsd:element ref="ns4:_dlc_DocId" minOccurs="0"/>
                <xsd:element ref="ns2:g0de6d793696453fab3dc58402dd44ad" minOccurs="0"/>
                <xsd:element ref="ns2:tyr_UA" minOccurs="0"/>
                <xsd:element ref="ns5:MediaServiceMetadata" minOccurs="0"/>
                <xsd:element ref="ns5:MediaServiceFastMetadata" minOccurs="0"/>
                <xsd:element ref="ns2:jb331db169d14de79f4be5d14e44f463" minOccurs="0"/>
                <xsd:element ref="ns2:j4bd3d14c8534880b45ed4f975786be1" minOccurs="0"/>
                <xsd:element ref="ns4:jd61d31004c642b79326a89e8bf7b4c1" minOccurs="0"/>
                <xsd:element ref="ns2:g3fd8d07cb4c493c88cc9fdd31bbe14f" minOccurs="0"/>
                <xsd:element ref="ns2:bb7fb3fb79f6483ba2833a1fb55ae4b3" minOccurs="0"/>
                <xsd:element ref="ns4:jb9edbce74114795bb9914c5940c0b92" minOccurs="0"/>
                <xsd:element ref="ns2:h39d14fc9ac24cd9b17e7db5290b996e" minOccurs="0"/>
                <xsd:element ref="ns2:c67858f883c84cb6b105327ff74c8328" minOccurs="0"/>
                <xsd:element ref="ns4:cbca16cbd03e42a19751e9df7e40fb35" minOccurs="0"/>
                <xsd:element ref="ns2:dcd1b2adc84e4fd58b6de72927602253" minOccurs="0"/>
                <xsd:element ref="ns4:cd533082ead84336aa021457ff127342" minOccurs="0"/>
                <xsd:element ref="ns4:h0f343441d294d4eadc63e117c30df7f" minOccurs="0"/>
                <xsd:element ref="ns2:dbaa618c8d4b41659080628dd92c9063" minOccurs="0"/>
                <xsd:element ref="ns4:h067147b299a46609e8dd286635c1853" minOccurs="0"/>
                <xsd:element ref="ns2:n19b9e35edd2431684f2aa7866e749dd" minOccurs="0"/>
                <xsd:element ref="ns2:n1479bc29def4e5fbcda19972023e749" minOccurs="0"/>
                <xsd:element ref="ns4:ge54e4ae87e440d9941dc532f573fd48" minOccurs="0"/>
                <xsd:element ref="ns2:dd6eaf2743e245d9b5b61b2fc3cc976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f7fee-69bd-4afa-ab34-9e51a881c80b" elementFormDefault="qualified">
    <xsd:import namespace="http://schemas.microsoft.com/office/2006/documentManagement/types"/>
    <xsd:import namespace="http://schemas.microsoft.com/office/infopath/2007/PartnerControls"/>
    <xsd:element name="updr_Datering" ma:index="3" nillable="true" ma:displayName="Datering" ma:description="Ange innehållets datering. (Är inte detsamma som när det upprättades.)" ma:format="DateOnly" ma:internalName="updr_Datering">
      <xsd:simpleType>
        <xsd:restriction base="dms:DateTime"/>
      </xsd:simpleType>
    </xsd:element>
    <xsd:element name="tyr_Ombud" ma:index="6" nillable="true" ma:displayName="TyrA Ombud" ma:default="Emelie Persson" ma:description="Fältet &quot;Ombud&quot; i TyrA" ma:hidden="true" ma:internalName="tyr_Ombud">
      <xsd:simpleType>
        <xsd:restriction base="dms:Text">
          <xsd:maxLength value="255"/>
        </xsd:restriction>
      </xsd:simpleType>
    </xsd:element>
    <xsd:element name="tyr_Status" ma:index="7" nillable="true" ma:displayName="TyrA Status" ma:default="Aktiv - Pågående" ma:description="Fältet &quot;Status&quot; i TyrA" ma:hidden="true" ma:internalName="tyr_Status">
      <xsd:simpleType>
        <xsd:restriction base="dms:Text">
          <xsd:maxLength value="255"/>
        </xsd:restriction>
      </xsd:simpleType>
    </xsd:element>
    <xsd:element name="tyr_Startdatum" ma:index="8" nillable="true" ma:displayName="TyrA Startdatum" ma:default="2022-05-18" ma:description="Fältet &quot;Startdatum&quot; i TyrA" ma:hidden="true" ma:internalName="tyr_Startdatum">
      <xsd:simpleType>
        <xsd:restriction base="dms:Text">
          <xsd:maxLength value="255"/>
        </xsd:restriction>
      </xsd:simpleType>
    </xsd:element>
    <xsd:element name="tyr_Slutdatum" ma:index="9" nillable="true" ma:displayName="TyrA Slutdatum" ma:default="" ma:description="Fältet &quot;Slutdatum&quot; i TyrA" ma:hidden="true" ma:internalName="tyr_Slutdatum">
      <xsd:simpleType>
        <xsd:restriction base="dms:Text">
          <xsd:maxLength value="255"/>
        </xsd:restriction>
      </xsd:simpleType>
    </xsd:element>
    <xsd:element name="tyr_Kund" ma:index="10" nillable="true" ma:displayName="TyrA Kund" ma:default="Laholmsbuktens VA AB" ma:description="Fältet &quot;Kund&quot; enligt TyrA" ma:hidden="true" ma:internalName="tyr_Kund">
      <xsd:simpleType>
        <xsd:restriction base="dms:Text">
          <xsd:maxLength value="255"/>
        </xsd:restriction>
      </xsd:simpleType>
    </xsd:element>
    <xsd:element name="tyr_Kundnr" ma:index="11" nillable="true" ma:displayName="TyrA Kundnr" ma:default="559227-1752" ma:description="Fältet &quot;Kundnr&quot; i TyrA" ma:hidden="true" ma:internalName="tyr_Kundnr">
      <xsd:simpleType>
        <xsd:restriction base="dms:Text">
          <xsd:maxLength value="255"/>
        </xsd:restriction>
      </xsd:simpleType>
    </xsd:element>
    <xsd:element name="tyr_Kundens_kontaktperson" ma:index="12" nillable="true" ma:displayName="TyrA Kundens kontaktperson" ma:default="Marinette Hagman" ma:description="Fältet &quot;Kundens kontaktperson&quot; i TyrA" ma:hidden="true" ma:internalName="tyr_Kundens_kontaktperson">
      <xsd:simpleType>
        <xsd:restriction base="dms:Text">
          <xsd:maxLength value="255"/>
        </xsd:restriction>
      </xsd:simpleType>
    </xsd:element>
    <xsd:element name="tyr_Uppdragsnr" ma:index="18" nillable="true" ma:displayName="TyrA Uppdragsnr" ma:default="324669" ma:description="Fältet &quot;Uppdragsnr&quot; i TyrA" ma:hidden="true" ma:internalName="tyr_Uppdragsnr">
      <xsd:simpleType>
        <xsd:restriction base="dms:Text">
          <xsd:maxLength value="255"/>
        </xsd:restriction>
      </xsd:simpleType>
    </xsd:element>
    <xsd:element name="tyr_Beskrivning" ma:index="21" nillable="true" ma:displayName="TyrA Beskrivning" ma:default=" Beräkningsmodellen ska ligga till grund för hur dricksvatten ska kunna prissättas så att slutliga prismodellen stöttar och driver en utveckling mot hållbar användning av vatten. Den ska också uppmuntra till vattenbesparande beteendeförändring och utveckling av nya tjänster som exempel återanvändning av vatten." ma:description="Fältet &quot;Beskrivning&quot; i TyrA" ma:hidden="true" ma:internalName="tyr_Beskrivning">
      <xsd:simpleType>
        <xsd:restriction base="dms:Note"/>
      </xsd:simpleType>
    </xsd:element>
    <xsd:element name="tyr_Uppdragsnamn" ma:index="23" nillable="true" ma:displayName="TyrA Namn" ma:default="Smart prissättning vatten" ma:description="Fältet &quot;Namn&quot; i TyrA" ma:hidden="true" ma:internalName="tyr_Uppdragsnamn">
      <xsd:simpleType>
        <xsd:restriction base="dms:Text">
          <xsd:maxLength value="255"/>
        </xsd:restriction>
      </xsd:simpleType>
    </xsd:element>
    <xsd:element name="tyr_Säkerhetsklass" ma:index="24" nillable="true" ma:displayName="TyrA Säkerhetsklass" ma:default="Normal" ma:description="Fältet &quot;Säkerhetsklass&quot; i TyrA" ma:hidden="true" ma:internalName="tyr_S_x00e4_kerhetsklass">
      <xsd:simpleType>
        <xsd:restriction base="dms:Text">
          <xsd:maxLength value="255"/>
        </xsd:restriction>
      </xsd:simpleType>
    </xsd:element>
    <xsd:element name="g0de6d793696453fab3dc58402dd44ad" ma:index="28" nillable="true" ma:taxonomy="true" ma:internalName="g0de6d793696453fab3dc58402dd44ad" ma:taxonomyFieldName="updr_Ansvarig_part" ma:displayName="Ansvarig part" ma:default="" ma:fieldId="{00de6d79-3696-453f-ab3d-c58402dd44ad}" ma:sspId="66ed4548-68d6-4d74-964a-d80b7b4edb6d" ma:termSetId="c8b3ac85-5e2c-46fb-a458-d3516e5fcbf8" ma:anchorId="00000000-0000-0000-0000-000000000000" ma:open="true" ma:isKeyword="false">
      <xsd:complexType>
        <xsd:sequence>
          <xsd:element ref="pc:Terms" minOccurs="0" maxOccurs="1"/>
        </xsd:sequence>
      </xsd:complexType>
    </xsd:element>
    <xsd:element name="tyr_UA" ma:index="29" nillable="true" ma:displayName="TyrA UA" ma:default="Malin Ljungdahl" ma:description="Fältet &quot;UA&quot; i TyrA" ma:hidden="true" ma:internalName="tyr_UA">
      <xsd:simpleType>
        <xsd:restriction base="dms:Text">
          <xsd:maxLength value="255"/>
        </xsd:restriction>
      </xsd:simpleType>
    </xsd:element>
    <xsd:element name="jb331db169d14de79f4be5d14e44f463" ma:index="32" nillable="true" ma:displayName="updr_Arbetsmiljödokument_0" ma:hidden="true" ma:internalName="jb331db169d14de79f4be5d14e44f463">
      <xsd:simpleType>
        <xsd:restriction base="dms:Note"/>
      </xsd:simpleType>
    </xsd:element>
    <xsd:element name="j4bd3d14c8534880b45ed4f975786be1" ma:index="33" nillable="true" ma:displayName="updr_Avtalsdokument_0" ma:hidden="true" ma:internalName="j4bd3d14c8534880b45ed4f975786be1">
      <xsd:simpleType>
        <xsd:restriction base="dms:Note"/>
      </xsd:simpleType>
    </xsd:element>
    <xsd:element name="g3fd8d07cb4c493c88cc9fdd31bbe14f" ma:index="35" nillable="true" ma:displayName="updr_Ekonomidokument_0" ma:hidden="true" ma:internalName="g3fd8d07cb4c493c88cc9fdd31bbe14f">
      <xsd:simpleType>
        <xsd:restriction base="dms:Note"/>
      </xsd:simpleType>
    </xsd:element>
    <xsd:element name="bb7fb3fb79f6483ba2833a1fb55ae4b3" ma:index="36" nillable="true" ma:displayName="updr_Skede_0" ma:hidden="true" ma:internalName="bb7fb3fb79f6483ba2833a1fb55ae4b3">
      <xsd:simpleType>
        <xsd:restriction base="dms:Note"/>
      </xsd:simpleType>
    </xsd:element>
    <xsd:element name="h39d14fc9ac24cd9b17e7db5290b996e" ma:index="38" nillable="true" ma:displayName="updr_Mötesdokument_0" ma:hidden="true" ma:internalName="h39d14fc9ac24cd9b17e7db5290b996e">
      <xsd:simpleType>
        <xsd:restriction base="dms:Note"/>
      </xsd:simpleType>
    </xsd:element>
    <xsd:element name="c67858f883c84cb6b105327ff74c8328" ma:index="39" nillable="true" ma:displayName="updr_Mötestyp_0" ma:hidden="true" ma:internalName="c67858f883c84cb6b105327ff74c8328">
      <xsd:simpleType>
        <xsd:restriction base="dms:Note"/>
      </xsd:simpleType>
    </xsd:element>
    <xsd:element name="dcd1b2adc84e4fd58b6de72927602253" ma:index="41" nillable="true" ma:displayName="updr_Kvalitetsdokument_0" ma:hidden="true" ma:internalName="dcd1b2adc84e4fd58b6de72927602253">
      <xsd:simpleType>
        <xsd:restriction base="dms:Note"/>
      </xsd:simpleType>
    </xsd:element>
    <xsd:element name="dbaa618c8d4b41659080628dd92c9063" ma:index="44" nillable="true" ma:displayName="updr_Organisationsdokument_0" ma:hidden="true" ma:internalName="dbaa618c8d4b41659080628dd92c9063">
      <xsd:simpleType>
        <xsd:restriction base="dms:Note"/>
      </xsd:simpleType>
    </xsd:element>
    <xsd:element name="n19b9e35edd2431684f2aa7866e749dd" ma:index="46" nillable="true" ma:displayName="updr_Styrande_dokument_0" ma:hidden="true" ma:internalName="n19b9e35edd2431684f2aa7866e749dd">
      <xsd:simpleType>
        <xsd:restriction base="dms:Note"/>
      </xsd:simpleType>
    </xsd:element>
    <xsd:element name="n1479bc29def4e5fbcda19972023e749" ma:index="47" nillable="true" ma:displayName="updr_Dokumentstatus_0" ma:hidden="true" ma:internalName="n1479bc29def4e5fbcda19972023e749">
      <xsd:simpleType>
        <xsd:restriction base="dms:Note"/>
      </xsd:simpleType>
    </xsd:element>
    <xsd:element name="dd6eaf2743e245d9b5b61b2fc3cc9766" ma:index="49" nillable="true" ma:displayName="updr_Underlagstyp_0" ma:hidden="true" ma:internalName="dd6eaf2743e245d9b5b61b2fc3cc9766">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2adb88-9880-4723-94a0-24fe79312ec0"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5b0873b-c0bb-4291-94b4-161f91b81d32}" ma:internalName="TaxCatchAll" ma:readOnly="false" ma:showField="CatchAllData" ma:web="c62adb88-9880-4723-94a0-24fe79312ec0">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f5b0873b-c0bb-4291-94b4-161f91b81d32}" ma:internalName="TaxCatchAllLabel" ma:readOnly="false" ma:showField="CatchAllDataLabel" ma:web="c62adb88-9880-4723-94a0-24fe79312ec0">
      <xsd:complexType>
        <xsd:complexContent>
          <xsd:extension base="dms:MultiChoiceLookup">
            <xsd:sequence>
              <xsd:element name="Value" type="dms:Lookup" maxOccurs="unbounded" minOccurs="0" nillable="true"/>
            </xsd:sequence>
          </xsd:extension>
        </xsd:complexContent>
      </xsd:complexType>
    </xsd:element>
    <xsd:element name="TaxKeywordTaxHTField" ma:index="22" nillable="true" ma:taxonomy="true" ma:internalName="TaxKeywordTaxHTField" ma:taxonomyFieldName="TaxKeyword" ma:displayName="Enterprise Keywords" ma:readOnly="false" ma:fieldId="{23f27201-bee3-471e-b2e7-b64fd8b7ca38}" ma:taxonomyMulti="true" ma:sspId="66ed4548-68d6-4d74-964a-d80b7b4edb6d"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695e772-35e9-41a6-950d-5c2bba15a01b" elementFormDefault="qualified">
    <xsd:import namespace="http://schemas.microsoft.com/office/2006/documentManagement/types"/>
    <xsd:import namespace="http://schemas.microsoft.com/office/infopath/2007/PartnerControls"/>
    <xsd:element name="_dlc_DocIdPersistId" ma:index="25" nillable="true" ma:displayName="Persist ID" ma:description="Keep ID on add." ma:hidden="true" ma:internalName="_dlc_DocIdPersistId" ma:readOnly="true">
      <xsd:simpleType>
        <xsd:restriction base="dms:Boolean"/>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7" nillable="true" ma:displayName="Document ID Value" ma:description="The value of the document ID assigned to this item." ma:hidden="true" ma:indexed="true" ma:internalName="_dlc_DocId" ma:readOnly="true">
      <xsd:simpleType>
        <xsd:restriction base="dms:Text"/>
      </xsd:simpleType>
    </xsd:element>
    <xsd:element name="jd61d31004c642b79326a89e8bf7b4c1" ma:index="34" nillable="true" ma:displayName="updr_Dokumentstatus_Avtal_0" ma:hidden="true" ma:internalName="jd61d31004c642b79326a89e8bf7b4c1">
      <xsd:simpleType>
        <xsd:restriction base="dms:Note"/>
      </xsd:simpleType>
    </xsd:element>
    <xsd:element name="jb9edbce74114795bb9914c5940c0b92" ma:index="37" nillable="true" ma:displayName="updr_Handling_0" ma:hidden="true" ma:internalName="jb9edbce74114795bb9914c5940c0b92">
      <xsd:simpleType>
        <xsd:restriction base="dms:Note"/>
      </xsd:simpleType>
    </xsd:element>
    <xsd:element name="cbca16cbd03e42a19751e9df7e40fb35" ma:index="40" nillable="true" ma:displayName="updr_Kravdokument_0" ma:hidden="true" ma:internalName="cbca16cbd03e42a19751e9df7e40fb35">
      <xsd:simpleType>
        <xsd:restriction base="dms:Note"/>
      </xsd:simpleType>
    </xsd:element>
    <xsd:element name="cd533082ead84336aa021457ff127342" ma:index="42" nillable="true" ma:displayName="updr_Miljödokument_0" ma:hidden="true" ma:internalName="cd533082ead84336aa021457ff127342">
      <xsd:simpleType>
        <xsd:restriction base="dms:Note"/>
      </xsd:simpleType>
    </xsd:element>
    <xsd:element name="h0f343441d294d4eadc63e117c30df7f" ma:index="43" nillable="true" ma:displayName="updr_Omfattningsdokument_0" ma:hidden="true" ma:internalName="h0f343441d294d4eadc63e117c30df7f">
      <xsd:simpleType>
        <xsd:restriction base="dms:Note"/>
      </xsd:simpleType>
    </xsd:element>
    <xsd:element name="h067147b299a46609e8dd286635c1853" ma:index="45" nillable="true" ma:displayName="updr_Riskdokument_0" ma:hidden="true" ma:internalName="h067147b299a46609e8dd286635c1853">
      <xsd:simpleType>
        <xsd:restriction base="dms:Note"/>
      </xsd:simpleType>
    </xsd:element>
    <xsd:element name="ge54e4ae87e440d9941dc532f573fd48" ma:index="48" nillable="true" ma:displayName="updr_Tider_0" ma:hidden="true" ma:internalName="ge54e4ae87e440d9941dc532f573fd48">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3ef3f91-abc9-485a-9552-427bee0913c4"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n1479bc29def4e5fbcda19972023e749 xmlns="96df7fee-69bd-4afa-ab34-9e51a881c80b" xsi:nil="true"/>
    <tyr_Kund xmlns="96df7fee-69bd-4afa-ab34-9e51a881c80b">Laholmsbuktens VA AB</tyr_Kund>
    <bb7fb3fb79f6483ba2833a1fb55ae4b3 xmlns="96df7fee-69bd-4afa-ab34-9e51a881c80b" xsi:nil="true"/>
    <cbca16cbd03e42a19751e9df7e40fb35 xmlns="5695e772-35e9-41a6-950d-5c2bba15a01b" xsi:nil="true"/>
    <tyr_Kundnr xmlns="96df7fee-69bd-4afa-ab34-9e51a881c80b">559227-1752</tyr_Kundnr>
    <tyr_Kundens_kontaktperson xmlns="96df7fee-69bd-4afa-ab34-9e51a881c80b">Marinette Hagman</tyr_Kundens_kontaktperson>
    <cd533082ead84336aa021457ff127342 xmlns="5695e772-35e9-41a6-950d-5c2bba15a01b" xsi:nil="true"/>
    <dbaa618c8d4b41659080628dd92c9063 xmlns="96df7fee-69bd-4afa-ab34-9e51a881c80b" xsi:nil="true"/>
    <ge54e4ae87e440d9941dc532f573fd48 xmlns="5695e772-35e9-41a6-950d-5c2bba15a01b" xsi:nil="true"/>
    <tyr_Startdatum xmlns="96df7fee-69bd-4afa-ab34-9e51a881c80b">2022-05-18</tyr_Startdatum>
    <tyr_Uppdragsnr xmlns="96df7fee-69bd-4afa-ab34-9e51a881c80b">324669</tyr_Uppdragsnr>
    <dd6eaf2743e245d9b5b61b2fc3cc9766 xmlns="96df7fee-69bd-4afa-ab34-9e51a881c80b" xsi:nil="true"/>
    <tyr_Status xmlns="96df7fee-69bd-4afa-ab34-9e51a881c80b">Aktiv - Pågående</tyr_Status>
    <tyr_Uppdragsnamn xmlns="96df7fee-69bd-4afa-ab34-9e51a881c80b">Smart prissättning vatten</tyr_Uppdragsnamn>
    <TaxKeywordTaxHTField xmlns="c62adb88-9880-4723-94a0-24fe79312ec0">
      <Terms xmlns="http://schemas.microsoft.com/office/infopath/2007/PartnerControls"/>
    </TaxKeywordTaxHTField>
    <tyr_UA xmlns="96df7fee-69bd-4afa-ab34-9e51a881c80b">Malin Ljungdahl</tyr_UA>
    <updr_Datering xmlns="96df7fee-69bd-4afa-ab34-9e51a881c80b" xsi:nil="true"/>
    <tyr_Säkerhetsklass xmlns="96df7fee-69bd-4afa-ab34-9e51a881c80b">Normal</tyr_Säkerhetsklass>
    <jb331db169d14de79f4be5d14e44f463 xmlns="96df7fee-69bd-4afa-ab34-9e51a881c80b" xsi:nil="true"/>
    <dcd1b2adc84e4fd58b6de72927602253 xmlns="96df7fee-69bd-4afa-ab34-9e51a881c80b" xsi:nil="true"/>
    <n19b9e35edd2431684f2aa7866e749dd xmlns="96df7fee-69bd-4afa-ab34-9e51a881c80b" xsi:nil="true"/>
    <tyr_Ombud xmlns="96df7fee-69bd-4afa-ab34-9e51a881c80b">Emelie Persson</tyr_Ombud>
    <g0de6d793696453fab3dc58402dd44ad xmlns="96df7fee-69bd-4afa-ab34-9e51a881c80b">
      <Terms xmlns="http://schemas.microsoft.com/office/infopath/2007/PartnerControls"/>
    </g0de6d793696453fab3dc58402dd44ad>
    <jd61d31004c642b79326a89e8bf7b4c1 xmlns="5695e772-35e9-41a6-950d-5c2bba15a01b" xsi:nil="true"/>
    <c67858f883c84cb6b105327ff74c8328 xmlns="96df7fee-69bd-4afa-ab34-9e51a881c80b" xsi:nil="true"/>
    <h067147b299a46609e8dd286635c1853 xmlns="5695e772-35e9-41a6-950d-5c2bba15a01b" xsi:nil="true"/>
    <TaxCatchAll xmlns="c62adb88-9880-4723-94a0-24fe79312ec0" xsi:nil="true"/>
    <TaxCatchAllLabel xmlns="c62adb88-9880-4723-94a0-24fe79312ec0" xsi:nil="true"/>
    <jb9edbce74114795bb9914c5940c0b92 xmlns="5695e772-35e9-41a6-950d-5c2bba15a01b" xsi:nil="true"/>
    <h39d14fc9ac24cd9b17e7db5290b996e xmlns="96df7fee-69bd-4afa-ab34-9e51a881c80b" xsi:nil="true"/>
    <j4bd3d14c8534880b45ed4f975786be1 xmlns="96df7fee-69bd-4afa-ab34-9e51a881c80b" xsi:nil="true"/>
    <g3fd8d07cb4c493c88cc9fdd31bbe14f xmlns="96df7fee-69bd-4afa-ab34-9e51a881c80b" xsi:nil="true"/>
    <tyr_Slutdatum xmlns="96df7fee-69bd-4afa-ab34-9e51a881c80b" xsi:nil="true"/>
    <tyr_Beskrivning xmlns="96df7fee-69bd-4afa-ab34-9e51a881c80b"> Beräkningsmodellen ska ligga till grund för hur dricksvatten ska kunna prissättas så att slutliga prismodellen stöttar och driver en utveckling mot hållbar användning av vatten. Den ska också uppmuntra till vattenbesparande beteendeförändring och utveckling av nya tjänster som exempel återanvändning av vatten.</tyr_Beskrivning>
    <h0f343441d294d4eadc63e117c30df7f xmlns="5695e772-35e9-41a6-950d-5c2bba15a01b" xsi:nil="true"/>
  </documentManagement>
</p:properties>
</file>

<file path=customXml/itemProps1.xml><?xml version="1.0" encoding="utf-8"?>
<ds:datastoreItem xmlns:ds="http://schemas.openxmlformats.org/officeDocument/2006/customXml" ds:itemID="{02CE49BE-4B75-405E-AB39-19E2CB8CC7D0}">
  <ds:schemaRefs>
    <ds:schemaRef ds:uri="http://schemas.microsoft.com/sharepoint/v3/contenttype/forms"/>
  </ds:schemaRefs>
</ds:datastoreItem>
</file>

<file path=customXml/itemProps2.xml><?xml version="1.0" encoding="utf-8"?>
<ds:datastoreItem xmlns:ds="http://schemas.openxmlformats.org/officeDocument/2006/customXml" ds:itemID="{8CB6DC72-3710-452F-ADC2-1C2B4D64F860}">
  <ds:schemaRefs>
    <ds:schemaRef ds:uri="http://schemas.microsoft.com/sharepoint/events"/>
  </ds:schemaRefs>
</ds:datastoreItem>
</file>

<file path=customXml/itemProps3.xml><?xml version="1.0" encoding="utf-8"?>
<ds:datastoreItem xmlns:ds="http://schemas.openxmlformats.org/officeDocument/2006/customXml" ds:itemID="{52D687FD-06C1-47C0-B28C-295BC9AC21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df7fee-69bd-4afa-ab34-9e51a881c80b"/>
    <ds:schemaRef ds:uri="c62adb88-9880-4723-94a0-24fe79312ec0"/>
    <ds:schemaRef ds:uri="5695e772-35e9-41a6-950d-5c2bba15a01b"/>
    <ds:schemaRef ds:uri="b3ef3f91-abc9-485a-9552-427bee0913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946DD53-E4C2-4666-BFAE-2E455CA7C72F}">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c62adb88-9880-4723-94a0-24fe79312ec0"/>
    <ds:schemaRef ds:uri="b3ef3f91-abc9-485a-9552-427bee0913c4"/>
    <ds:schemaRef ds:uri="96df7fee-69bd-4afa-ab34-9e51a881c80b"/>
    <ds:schemaRef ds:uri="http://purl.org/dc/terms/"/>
    <ds:schemaRef ds:uri="5695e772-35e9-41a6-950d-5c2bba15a01b"/>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Modell</vt:lpstr>
      <vt:lpstr>Avgift per dag</vt:lpstr>
      <vt:lpstr>Blad1</vt:lpstr>
      <vt:lpstr>Blad2</vt:lpstr>
      <vt:lpstr>Blad4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Svensén</dc:creator>
  <cp:keywords/>
  <dc:description/>
  <cp:lastModifiedBy>Malin Ljungdahl</cp:lastModifiedBy>
  <cp:revision/>
  <dcterms:created xsi:type="dcterms:W3CDTF">2022-06-14T12:25:14Z</dcterms:created>
  <dcterms:modified xsi:type="dcterms:W3CDTF">2022-08-15T08:48:59Z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0x010100C1A5C69F58C3E5498C0CD52D7052DE1501002D09CB43FC848B48AB0F976E8FB52353</vt:lpwstr>
  </property>
  <property fmtid="{D5CDD505-2E9C-101B-9397-08002B2CF9AE}" pid="3" name="TaxKeyword">
    <vt:lpwstr/>
  </property>
  <property fmtid="{D5CDD505-2E9C-101B-9397-08002B2CF9AE}" pid="4" name="updr_Dokumentstatus_Avtal">
    <vt:lpwstr/>
  </property>
  <property fmtid="{D5CDD505-2E9C-101B-9397-08002B2CF9AE}" pid="5" name="updr_Avtalsdokument">
    <vt:lpwstr/>
  </property>
  <property fmtid="{D5CDD505-2E9C-101B-9397-08002B2CF9AE}" pid="6" name="updr_Tilldelning">
    <vt:lpwstr/>
  </property>
  <property fmtid="{D5CDD505-2E9C-101B-9397-08002B2CF9AE}" pid="7" name="o07e95d822b440acacca93cc8b06db0d">
    <vt:lpwstr/>
  </property>
  <property fmtid="{D5CDD505-2E9C-101B-9397-08002B2CF9AE}" pid="8" name="updr_Skede">
    <vt:lpwstr/>
  </property>
  <property fmtid="{D5CDD505-2E9C-101B-9397-08002B2CF9AE}" pid="9" name="updr_Anbudsdokument">
    <vt:lpwstr/>
  </property>
  <property fmtid="{D5CDD505-2E9C-101B-9397-08002B2CF9AE}" pid="10" name="updr_Dokumentstatus">
    <vt:lpwstr/>
  </property>
  <property fmtid="{D5CDD505-2E9C-101B-9397-08002B2CF9AE}" pid="11" name="updr_Ansvarig_part">
    <vt:lpwstr/>
  </property>
  <property fmtid="{D5CDD505-2E9C-101B-9397-08002B2CF9AE}" pid="12" name="updr_Handling">
    <vt:lpwstr/>
  </property>
  <property fmtid="{D5CDD505-2E9C-101B-9397-08002B2CF9AE}" pid="13" name="updr_Styrande_dokument">
    <vt:lpwstr/>
  </property>
  <property fmtid="{D5CDD505-2E9C-101B-9397-08002B2CF9AE}" pid="14" name="updr_Mötesdokument">
    <vt:lpwstr/>
  </property>
  <property fmtid="{D5CDD505-2E9C-101B-9397-08002B2CF9AE}" pid="15" name="updr_Kravdokument">
    <vt:lpwstr/>
  </property>
  <property fmtid="{D5CDD505-2E9C-101B-9397-08002B2CF9AE}" pid="16" name="updr_Organisationsdokument">
    <vt:lpwstr/>
  </property>
  <property fmtid="{D5CDD505-2E9C-101B-9397-08002B2CF9AE}" pid="17" name="updr_Mötestyp">
    <vt:lpwstr/>
  </property>
  <property fmtid="{D5CDD505-2E9C-101B-9397-08002B2CF9AE}" pid="18" name="updr_Dokumentstatus_Anbud">
    <vt:lpwstr/>
  </property>
  <property fmtid="{D5CDD505-2E9C-101B-9397-08002B2CF9AE}" pid="19" name="updr_Kvalitetsdokument">
    <vt:lpwstr/>
  </property>
  <property fmtid="{D5CDD505-2E9C-101B-9397-08002B2CF9AE}" pid="20" name="a91d1042b24b4e7eb079e6a2efaf1dfc">
    <vt:lpwstr/>
  </property>
  <property fmtid="{D5CDD505-2E9C-101B-9397-08002B2CF9AE}" pid="21" name="h5c59f3b2c2949eeb0ade04170ba2dd0">
    <vt:lpwstr/>
  </property>
  <property fmtid="{D5CDD505-2E9C-101B-9397-08002B2CF9AE}" pid="22" name="b2ddf16e502a4747a5691c48d73472cf">
    <vt:lpwstr/>
  </property>
  <property fmtid="{D5CDD505-2E9C-101B-9397-08002B2CF9AE}" pid="23" name="updr_Tider">
    <vt:lpwstr/>
  </property>
  <property fmtid="{D5CDD505-2E9C-101B-9397-08002B2CF9AE}" pid="24" name="updr_Miljödokument">
    <vt:lpwstr/>
  </property>
  <property fmtid="{D5CDD505-2E9C-101B-9397-08002B2CF9AE}" pid="25" name="updr_Ekonomidokument">
    <vt:lpwstr/>
  </property>
  <property fmtid="{D5CDD505-2E9C-101B-9397-08002B2CF9AE}" pid="26" name="updr_Riskdokument">
    <vt:lpwstr/>
  </property>
  <property fmtid="{D5CDD505-2E9C-101B-9397-08002B2CF9AE}" pid="27" name="updr_Underlagstyp">
    <vt:lpwstr/>
  </property>
  <property fmtid="{D5CDD505-2E9C-101B-9397-08002B2CF9AE}" pid="28" name="updr_Omfattningsdokument">
    <vt:lpwstr/>
  </property>
  <property fmtid="{D5CDD505-2E9C-101B-9397-08002B2CF9AE}" pid="29" name="updr_Arbetsmiljödokument">
    <vt:lpwstr/>
  </property>
  <property fmtid="{D5CDD505-2E9C-101B-9397-08002B2CF9AE}" pid="30" name="updr_F_x00f6_rfr_x00e5_gningsdokument">
    <vt:lpwstr/>
  </property>
  <property fmtid="{D5CDD505-2E9C-101B-9397-08002B2CF9AE}" pid="31" name="updr_Förfrågningsdokument">
    <vt:lpwstr/>
  </property>
</Properties>
</file>